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1- Normas_Gerais\0-ISO - Normas\8.2_Atendimento Comercial_Normas Internas\ATD_01 - Manual das Normas de Atendimento Comercial\"/>
    </mc:Choice>
  </mc:AlternateContent>
  <xr:revisionPtr revIDLastSave="0" documentId="13_ncr:1_{D0CB20C7-E757-4F97-A865-7B3D98F242F9}" xr6:coauthVersionLast="47" xr6:coauthVersionMax="47" xr10:uidLastSave="{00000000-0000-0000-0000-000000000000}"/>
  <bookViews>
    <workbookView xWindow="-120" yWindow="-120" windowWidth="20730" windowHeight="11040" xr2:uid="{7D9C5BF2-B967-45EA-A5C7-7219438E79CC}"/>
  </bookViews>
  <sheets>
    <sheet name="Declaração_Carga" sheetId="1" r:id="rId1"/>
    <sheet name="Orientações" sheetId="3" r:id="rId2"/>
    <sheet name="Auxiliar" sheetId="2" state="hidden" r:id="rId3"/>
  </sheets>
  <definedNames>
    <definedName name="_xlnm.Print_Area" localSheetId="0">Declaração_Carga!$A$1:$R$70</definedName>
    <definedName name="motor">Auxiliar!$C$1:$C$3</definedName>
    <definedName name="motor1">Auxiliar!$C$1:$C$3</definedName>
    <definedName name="motor2">Auxiliar!$C$2:$C$3</definedName>
    <definedName name="motor3">Auxiliar!$C$3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30" i="1"/>
  <c r="G55" i="1"/>
  <c r="G54" i="1"/>
  <c r="M23" i="1"/>
  <c r="J31" i="2"/>
  <c r="J30" i="2"/>
  <c r="J29" i="2"/>
  <c r="J28" i="2"/>
  <c r="J27" i="2"/>
  <c r="J26" i="2"/>
  <c r="H28" i="2"/>
  <c r="H26" i="2"/>
  <c r="H27" i="2"/>
  <c r="R29" i="1"/>
  <c r="R31" i="1"/>
  <c r="R30" i="1"/>
  <c r="R24" i="1"/>
  <c r="R19" i="1"/>
  <c r="U20" i="2" s="1"/>
  <c r="R20" i="1"/>
  <c r="R23" i="1"/>
  <c r="R25" i="1"/>
  <c r="R26" i="1"/>
  <c r="R32" i="1"/>
  <c r="R33" i="1"/>
  <c r="R34" i="1"/>
  <c r="R35" i="1"/>
  <c r="R36" i="1"/>
  <c r="R37" i="1"/>
  <c r="R38" i="1"/>
  <c r="R39" i="1"/>
  <c r="R40" i="1"/>
  <c r="R41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U19" i="2"/>
  <c r="V19" i="2"/>
  <c r="N19" i="2"/>
  <c r="N31" i="2" s="1"/>
  <c r="O19" i="2"/>
  <c r="J32" i="2"/>
  <c r="J33" i="2"/>
  <c r="J34" i="2"/>
  <c r="J36" i="2"/>
  <c r="J37" i="2"/>
  <c r="J38" i="2"/>
  <c r="J19" i="2"/>
  <c r="J20" i="2" s="1"/>
  <c r="I35" i="2"/>
  <c r="J35" i="2" s="1"/>
  <c r="E19" i="2"/>
  <c r="E20" i="2" s="1"/>
  <c r="M57" i="1"/>
  <c r="M56" i="1"/>
  <c r="M55" i="1"/>
  <c r="M54" i="1"/>
  <c r="M53" i="1"/>
  <c r="M52" i="1"/>
  <c r="M51" i="1"/>
  <c r="M50" i="1"/>
  <c r="M49" i="1"/>
  <c r="M48" i="1"/>
  <c r="M47" i="1"/>
  <c r="M46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6" i="1"/>
  <c r="M25" i="1"/>
  <c r="M24" i="1"/>
  <c r="M22" i="1"/>
  <c r="M21" i="1"/>
  <c r="M20" i="1"/>
  <c r="M19" i="1"/>
  <c r="G63" i="1"/>
  <c r="G62" i="1"/>
  <c r="G61" i="1"/>
  <c r="G58" i="1"/>
  <c r="G57" i="1"/>
  <c r="G56" i="1"/>
  <c r="G53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0" i="1"/>
  <c r="G21" i="1"/>
  <c r="G22" i="1"/>
  <c r="G23" i="1"/>
  <c r="G24" i="1"/>
  <c r="G25" i="1"/>
  <c r="G26" i="1"/>
  <c r="G19" i="1"/>
  <c r="U21" i="2" l="1"/>
  <c r="E21" i="2"/>
  <c r="E69" i="1"/>
  <c r="Z21" i="2"/>
  <c r="Z20" i="2"/>
  <c r="N23" i="2"/>
  <c r="N20" i="2" s="1"/>
  <c r="N21" i="2" s="1"/>
  <c r="J39" i="2"/>
  <c r="J21" i="2" s="1"/>
  <c r="Z23" i="2" l="1"/>
  <c r="E43" i="2" s="1"/>
  <c r="Q69" i="1" s="1"/>
  <c r="J69" i="1" l="1"/>
</calcChain>
</file>

<file path=xl/sharedStrings.xml><?xml version="1.0" encoding="utf-8"?>
<sst xmlns="http://schemas.openxmlformats.org/spreadsheetml/2006/main" count="311" uniqueCount="224">
  <si>
    <t>Equipamento</t>
  </si>
  <si>
    <t>Qtde</t>
  </si>
  <si>
    <t>Aquecedor de ambiente</t>
  </si>
  <si>
    <t>Chuveiro eletrônico</t>
  </si>
  <si>
    <t>Chuveiro tradicional</t>
  </si>
  <si>
    <t>Estufa - secador</t>
  </si>
  <si>
    <t>Torneira Elétrica</t>
  </si>
  <si>
    <t>Exaustor</t>
  </si>
  <si>
    <t>Ventilador</t>
  </si>
  <si>
    <t>Ventilador de teto</t>
  </si>
  <si>
    <t>Batedeira</t>
  </si>
  <si>
    <t>Bebedouro</t>
  </si>
  <si>
    <t>Cafeteira</t>
  </si>
  <si>
    <t>Cooktop Elétrico</t>
  </si>
  <si>
    <t>Espremedor de Frutas</t>
  </si>
  <si>
    <t>Fogão Comum</t>
  </si>
  <si>
    <t>Forno Elétrico</t>
  </si>
  <si>
    <t>Freezer acima de 200L</t>
  </si>
  <si>
    <t>Freezer até 200 L</t>
  </si>
  <si>
    <t>Freezer horizontal</t>
  </si>
  <si>
    <t>Frigobar</t>
  </si>
  <si>
    <t>Fritadeira elétrica</t>
  </si>
  <si>
    <t>Geladeira duplex</t>
  </si>
  <si>
    <t>Geladeira simples</t>
  </si>
  <si>
    <t>Grill</t>
  </si>
  <si>
    <t>Liquidificador</t>
  </si>
  <si>
    <t>Microondas</t>
  </si>
  <si>
    <t>Refrigerador Comercial</t>
  </si>
  <si>
    <t>Resfriador de Leite 2000L</t>
  </si>
  <si>
    <t>Resfriador de Leite 1000L</t>
  </si>
  <si>
    <t>Resfriador de Leite 800L</t>
  </si>
  <si>
    <t>Resfriador de Leite 500L</t>
  </si>
  <si>
    <t>Torradeira Elétrica</t>
  </si>
  <si>
    <t>Solda</t>
  </si>
  <si>
    <t>Raio X</t>
  </si>
  <si>
    <t>Computador</t>
  </si>
  <si>
    <t>Aspirador de pó</t>
  </si>
  <si>
    <t>Centrífuga de roupas</t>
  </si>
  <si>
    <t>Chapinha</t>
  </si>
  <si>
    <t>Enceradeira</t>
  </si>
  <si>
    <t>Ferro elétrico à vapor</t>
  </si>
  <si>
    <t>Ferro elétrico simples</t>
  </si>
  <si>
    <t>Lavadora de louças</t>
  </si>
  <si>
    <t>Lavadora de roupa</t>
  </si>
  <si>
    <t>Lavadora Tanquinho</t>
  </si>
  <si>
    <t>Lava-jato</t>
  </si>
  <si>
    <t>Máquina de cortar grama</t>
  </si>
  <si>
    <t>Máquina de costura</t>
  </si>
  <si>
    <t>Secador de Cabelo</t>
  </si>
  <si>
    <t>Secadora de Roupas</t>
  </si>
  <si>
    <t>Esteira Ergométrica</t>
  </si>
  <si>
    <t>Lâmpada 6W</t>
  </si>
  <si>
    <t>Lâmpada 9W</t>
  </si>
  <si>
    <t>Lâmpada 12W</t>
  </si>
  <si>
    <t>Lâmpada 15W</t>
  </si>
  <si>
    <t>Lâmpada 18W</t>
  </si>
  <si>
    <t>Lâmpada 20W</t>
  </si>
  <si>
    <t>Lâmpada 24W</t>
  </si>
  <si>
    <t>Lâmpada 36W</t>
  </si>
  <si>
    <t>Lâmpada 40W</t>
  </si>
  <si>
    <t>Lâmpada 45W</t>
  </si>
  <si>
    <t>Lâmpada 60W</t>
  </si>
  <si>
    <t>Lâmpada 70W</t>
  </si>
  <si>
    <t>Lâmpada 100W</t>
  </si>
  <si>
    <t>Lâmpada 150W</t>
  </si>
  <si>
    <t>Lâmpada 250W</t>
  </si>
  <si>
    <t>Lâmpada 400W</t>
  </si>
  <si>
    <t>Lâmpada 500W</t>
  </si>
  <si>
    <t>Aparelho de Som</t>
  </si>
  <si>
    <t>Receptor de Antena</t>
  </si>
  <si>
    <t>Televisão</t>
  </si>
  <si>
    <t>Vídeo Game</t>
  </si>
  <si>
    <t>Balança</t>
  </si>
  <si>
    <t>Balcão frigorífico</t>
  </si>
  <si>
    <t>Eletrificador de cerca</t>
  </si>
  <si>
    <t>Furadeira</t>
  </si>
  <si>
    <t>Lixadeira</t>
  </si>
  <si>
    <t>Serra-fita simples</t>
  </si>
  <si>
    <t>Serra Policorte</t>
  </si>
  <si>
    <t>Assadeira</t>
  </si>
  <si>
    <t>Panela Elétrica</t>
  </si>
  <si>
    <t>1. TIPO DE SOLICITAÇÃO:</t>
  </si>
  <si>
    <t>2. IDENTIFICAÇÃO:</t>
  </si>
  <si>
    <t>Nova ligação</t>
  </si>
  <si>
    <t>Nova ligação (UC existente)</t>
  </si>
  <si>
    <t>Nome Completo:</t>
  </si>
  <si>
    <t>Nº da UC:</t>
  </si>
  <si>
    <t>CPF/ CNPJ Nº:</t>
  </si>
  <si>
    <t>Telefone:</t>
  </si>
  <si>
    <t>Endereço da ligação:</t>
  </si>
  <si>
    <t>Tipo de ligação:</t>
  </si>
  <si>
    <t>Monofásica</t>
  </si>
  <si>
    <t>Bifásica</t>
  </si>
  <si>
    <t>Trifásica</t>
  </si>
  <si>
    <t>Rural 440/220V</t>
  </si>
  <si>
    <t>Classe:</t>
  </si>
  <si>
    <t>Residencial</t>
  </si>
  <si>
    <t>Rural</t>
  </si>
  <si>
    <t>Industrial</t>
  </si>
  <si>
    <t>Cidade:</t>
  </si>
  <si>
    <t>Outra:</t>
  </si>
  <si>
    <t>Fatura por e-mail:</t>
  </si>
  <si>
    <t>Sim</t>
  </si>
  <si>
    <t>Não</t>
  </si>
  <si>
    <t>E-mail:</t>
  </si>
  <si>
    <t>3. COMPLEMENTAR:</t>
  </si>
  <si>
    <t>4. DECLARAÇÃO DE CARGA:</t>
  </si>
  <si>
    <t>Banheira hidro c/ aquecedor elétrico</t>
  </si>
  <si>
    <t>Pot. W</t>
  </si>
  <si>
    <t>REGISTRO DA OPERAÇÃO - REG</t>
  </si>
  <si>
    <t>Carta de Declaração de Carga Instalada – Grupo B</t>
  </si>
  <si>
    <t>Emissão:</t>
  </si>
  <si>
    <t>Revisão:</t>
  </si>
  <si>
    <t>REG_ATD_01-01</t>
  </si>
  <si>
    <t>Versão:</t>
  </si>
  <si>
    <t>Número:</t>
  </si>
  <si>
    <t>Vencimento da fatura:</t>
  </si>
  <si>
    <t>Aquecedor de água central 80L</t>
  </si>
  <si>
    <t>Aquecedor central de água (Boiler)</t>
  </si>
  <si>
    <t>Ar Cond. 9.000 BTU</t>
  </si>
  <si>
    <t>Ar Cond. 12.000 BTU</t>
  </si>
  <si>
    <t>Ar Cond. 18.000 BTU</t>
  </si>
  <si>
    <t>Ar Cond. 24.000 BTU</t>
  </si>
  <si>
    <t>Comercial/ Serv./ Outros</t>
  </si>
  <si>
    <t>Impres. jato tinta</t>
  </si>
  <si>
    <t>Impressora laser</t>
  </si>
  <si>
    <t>Equip.</t>
  </si>
  <si>
    <t>Fases</t>
  </si>
  <si>
    <t>1/2CV</t>
  </si>
  <si>
    <t xml:space="preserve"> 1CV</t>
  </si>
  <si>
    <t xml:space="preserve"> 1.5CV</t>
  </si>
  <si>
    <t>2CV</t>
  </si>
  <si>
    <t>3CV</t>
  </si>
  <si>
    <t>4CV</t>
  </si>
  <si>
    <t>7,5CV</t>
  </si>
  <si>
    <t>10CV</t>
  </si>
  <si>
    <t>Mono</t>
  </si>
  <si>
    <t>Bif.</t>
  </si>
  <si>
    <t>Trif</t>
  </si>
  <si>
    <t>5CV</t>
  </si>
  <si>
    <t>6CV</t>
  </si>
  <si>
    <t>15CV</t>
  </si>
  <si>
    <t>5. LOCAL E ASSINATURA:</t>
  </si>
  <si>
    <t>Data:</t>
  </si>
  <si>
    <t>Local:</t>
  </si>
  <si>
    <t>Assinatura:</t>
  </si>
  <si>
    <t>Responsável pela UC</t>
  </si>
  <si>
    <t>6. RESUMO:</t>
  </si>
  <si>
    <t>kW</t>
  </si>
  <si>
    <t>Somatório da carga declarada (kW):</t>
  </si>
  <si>
    <t>Aquecimento:</t>
  </si>
  <si>
    <t>Condicionador de ar:</t>
  </si>
  <si>
    <t>Equipamento especial:</t>
  </si>
  <si>
    <t>Equipamento de escritório</t>
  </si>
  <si>
    <t>Motores</t>
  </si>
  <si>
    <t>Limpeza e Higiene</t>
  </si>
  <si>
    <t>Cozinha:</t>
  </si>
  <si>
    <t>Lâmpadas</t>
  </si>
  <si>
    <t xml:space="preserve"> Uso Comercial</t>
  </si>
  <si>
    <t>Som e imagem:</t>
  </si>
  <si>
    <t>Carga</t>
  </si>
  <si>
    <t>Inicio</t>
  </si>
  <si>
    <t>Fim</t>
  </si>
  <si>
    <t>A2</t>
  </si>
  <si>
    <t>Tipo</t>
  </si>
  <si>
    <t>B2</t>
  </si>
  <si>
    <t>C13</t>
  </si>
  <si>
    <t>C14</t>
  </si>
  <si>
    <t>C15</t>
  </si>
  <si>
    <t>C16</t>
  </si>
  <si>
    <t>C17</t>
  </si>
  <si>
    <t>C18</t>
  </si>
  <si>
    <t>SE</t>
  </si>
  <si>
    <t>Tensão</t>
  </si>
  <si>
    <t>380/220</t>
  </si>
  <si>
    <t>23100/1800</t>
  </si>
  <si>
    <t>B3</t>
  </si>
  <si>
    <t>B4</t>
  </si>
  <si>
    <t>B5</t>
  </si>
  <si>
    <t>440/220V</t>
  </si>
  <si>
    <t>SE particular</t>
  </si>
  <si>
    <t>Tipo fornecimento recomendado:</t>
  </si>
  <si>
    <t>Tipo de ligação recomendado:</t>
  </si>
  <si>
    <t>Aquecimento</t>
  </si>
  <si>
    <t>Ar condicionado</t>
  </si>
  <si>
    <t>Demanda</t>
  </si>
  <si>
    <t>FD</t>
  </si>
  <si>
    <t>kVA</t>
  </si>
  <si>
    <t>qtde</t>
  </si>
  <si>
    <t>11 a 20</t>
  </si>
  <si>
    <t>1 a 10</t>
  </si>
  <si>
    <t>21 a 30</t>
  </si>
  <si>
    <t>31 a 40</t>
  </si>
  <si>
    <t>41 a 50</t>
  </si>
  <si>
    <t>51 a 75</t>
  </si>
  <si>
    <t>&gt; 75</t>
  </si>
  <si>
    <t>Comercial</t>
  </si>
  <si>
    <t>1 a 25</t>
  </si>
  <si>
    <t>26 a 50</t>
  </si>
  <si>
    <t>51 a 100</t>
  </si>
  <si>
    <t>100&gt;</t>
  </si>
  <si>
    <t>demais</t>
  </si>
  <si>
    <t>maior</t>
  </si>
  <si>
    <t>solda</t>
  </si>
  <si>
    <t>raio z</t>
  </si>
  <si>
    <t>Demais</t>
  </si>
  <si>
    <t>Geral</t>
  </si>
  <si>
    <t>Com</t>
  </si>
  <si>
    <t>GERAL</t>
  </si>
  <si>
    <t>DEMANDA</t>
  </si>
  <si>
    <t>SE part</t>
  </si>
  <si>
    <t>Aumento de carga</t>
  </si>
  <si>
    <t>1.5CV</t>
  </si>
  <si>
    <t>Outros:</t>
  </si>
  <si>
    <t>Poder/ Serv. Público</t>
  </si>
  <si>
    <t>Notebook</t>
  </si>
  <si>
    <t>1,4CV</t>
  </si>
  <si>
    <t>3/4CV</t>
  </si>
  <si>
    <t>Ar Cond. 30.000 BTU</t>
  </si>
  <si>
    <t>Câmera de vídeomonitoramento</t>
  </si>
  <si>
    <t>DVR/ NVR</t>
  </si>
  <si>
    <t>Panificadora</t>
  </si>
  <si>
    <t>Air Fryer, Chaleira elétrica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</si>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</sst>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2" fontId="6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2" fontId="6" fillId="2" borderId="4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/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631825</xdr:colOff>
      <xdr:row>2</xdr:row>
      <xdr:rowOff>93345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0D8904-CACB-DE17-845E-38249E5F1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1127125" cy="43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11</xdr:row>
      <xdr:rowOff>19050</xdr:rowOff>
    </xdr:from>
    <xdr:to>
      <xdr:col>12</xdr:col>
      <xdr:colOff>514350</xdr:colOff>
      <xdr:row>19</xdr:row>
      <xdr:rowOff>114300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E6D10268-D770-A3D9-92F3-0CDD3B95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14550"/>
          <a:ext cx="77819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14</xdr:col>
      <xdr:colOff>38100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10CAE7-7826-251B-C2E2-6874D3BE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85725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3</xdr:row>
      <xdr:rowOff>142874</xdr:rowOff>
    </xdr:from>
    <xdr:ext cx="7800975" cy="1297919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4398EA3-A585-01FB-C63F-85B0818BC3ED}"/>
            </a:ext>
          </a:extLst>
        </xdr:cNvPr>
        <xdr:cNvSpPr txBox="1"/>
      </xdr:nvSpPr>
      <xdr:spPr>
        <a:xfrm>
          <a:off x="38100" y="714374"/>
          <a:ext cx="7800975" cy="129791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Para o item 1, selecionar o tipo de solicitação. Flegar em </a:t>
          </a:r>
          <a:r>
            <a:rPr lang="pt-BR" sz="1100" b="1" u="sng">
              <a:solidFill>
                <a:srgbClr val="7030A0"/>
              </a:solidFill>
            </a:rPr>
            <a:t>"Nova ligação"</a:t>
          </a:r>
          <a:r>
            <a:rPr lang="pt-BR" sz="1100" b="1" u="none">
              <a:solidFill>
                <a:srgbClr val="7030A0"/>
              </a:solidFill>
            </a:rPr>
            <a:t> </a:t>
          </a:r>
          <a:r>
            <a:rPr lang="pt-BR" sz="1100">
              <a:solidFill>
                <a:srgbClr val="7030A0"/>
              </a:solidFill>
            </a:rPr>
            <a:t>para os casos de solicitação de nova ligação em local onde nunca antes</a:t>
          </a:r>
          <a:r>
            <a:rPr lang="pt-BR" sz="1100" baseline="0">
              <a:solidFill>
                <a:srgbClr val="7030A0"/>
              </a:solidFill>
            </a:rPr>
            <a:t> houver energia ou então um novo ponto de energia neste local. Flegar em </a:t>
          </a:r>
          <a:r>
            <a:rPr lang="pt-BR" sz="1100" b="1" u="sng" baseline="0">
              <a:solidFill>
                <a:srgbClr val="7030A0"/>
              </a:solidFill>
            </a:rPr>
            <a:t>"Nova Ligação (UC existente)"</a:t>
          </a:r>
          <a:r>
            <a:rPr lang="pt-BR" sz="1100" baseline="0">
              <a:solidFill>
                <a:srgbClr val="7030A0"/>
              </a:solidFill>
            </a:rPr>
            <a:t>, para o caso de solicitação de nova ligação em local onde existia anteriormente ligação de energia elétrica e ocorreu rescisão contratual (desligamento) a pedido do consumidor e/ou pela Distribuidora quando passados mais de dois ciclos de faturamento após suspensão regular. Flegar em </a:t>
          </a:r>
          <a:r>
            <a:rPr lang="pt-BR" sz="1100" b="1" u="sng" baseline="0">
              <a:solidFill>
                <a:srgbClr val="7030A0"/>
              </a:solidFill>
            </a:rPr>
            <a:t>"Aumento de Carga", </a:t>
          </a:r>
          <a:r>
            <a:rPr lang="pt-BR" sz="1100" baseline="0">
              <a:solidFill>
                <a:srgbClr val="7030A0"/>
              </a:solidFill>
            </a:rPr>
            <a:t>para a atualização total da carga em solicitações de alteração de tipo de fornecimento em função de aumento de carga na unidade consumidora. Flegar </a:t>
          </a:r>
          <a:r>
            <a:rPr lang="pt-BR" sz="1100" b="1" u="sng" baseline="0">
              <a:solidFill>
                <a:srgbClr val="7030A0"/>
              </a:solidFill>
            </a:rPr>
            <a:t>"Outra" </a:t>
          </a:r>
          <a:r>
            <a:rPr lang="pt-BR" sz="1100" baseline="0">
              <a:solidFill>
                <a:srgbClr val="7030A0"/>
              </a:solidFill>
            </a:rPr>
            <a:t>e incluir comentário ao lado especificando para solicitação de outro serviço que necessita de atualização de carga e não se enquadra nas anteriores.</a:t>
          </a:r>
          <a:endParaRPr lang="pt-BR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0</xdr:colOff>
      <xdr:row>12</xdr:row>
      <xdr:rowOff>66675</xdr:rowOff>
    </xdr:from>
    <xdr:to>
      <xdr:col>12</xdr:col>
      <xdr:colOff>485774</xdr:colOff>
      <xdr:row>16</xdr:row>
      <xdr:rowOff>57150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A64A6660-624F-6FB6-E8B6-2054AD4F0AF9}"/>
            </a:ext>
          </a:extLst>
        </xdr:cNvPr>
        <xdr:cNvSpPr/>
      </xdr:nvSpPr>
      <xdr:spPr>
        <a:xfrm>
          <a:off x="0" y="2352675"/>
          <a:ext cx="7800974" cy="752475"/>
        </a:xfrm>
        <a:prstGeom prst="rect">
          <a:avLst/>
        </a:prstGeom>
        <a:solidFill>
          <a:srgbClr val="FFFF00">
            <a:alpha val="47000"/>
          </a:srgbClr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16</xdr:row>
      <xdr:rowOff>28576</xdr:rowOff>
    </xdr:from>
    <xdr:to>
      <xdr:col>12</xdr:col>
      <xdr:colOff>485774</xdr:colOff>
      <xdr:row>17</xdr:row>
      <xdr:rowOff>104776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11AF688-4FBB-4673-9C3C-8C8F1581CB72}"/>
            </a:ext>
          </a:extLst>
        </xdr:cNvPr>
        <xdr:cNvSpPr/>
      </xdr:nvSpPr>
      <xdr:spPr>
        <a:xfrm>
          <a:off x="0" y="3076576"/>
          <a:ext cx="7800974" cy="266700"/>
        </a:xfrm>
        <a:prstGeom prst="rect">
          <a:avLst/>
        </a:prstGeom>
        <a:solidFill>
          <a:schemeClr val="accent6">
            <a:lumMod val="20000"/>
            <a:lumOff val="80000"/>
            <a:alpha val="43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19050</xdr:colOff>
      <xdr:row>17</xdr:row>
      <xdr:rowOff>152399</xdr:rowOff>
    </xdr:from>
    <xdr:to>
      <xdr:col>12</xdr:col>
      <xdr:colOff>504824</xdr:colOff>
      <xdr:row>19</xdr:row>
      <xdr:rowOff>104774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9A940E54-9167-4610-AE04-8349780AD3A5}"/>
            </a:ext>
          </a:extLst>
        </xdr:cNvPr>
        <xdr:cNvSpPr/>
      </xdr:nvSpPr>
      <xdr:spPr>
        <a:xfrm>
          <a:off x="19050" y="3390899"/>
          <a:ext cx="7800974" cy="333375"/>
        </a:xfrm>
        <a:prstGeom prst="rect">
          <a:avLst/>
        </a:prstGeom>
        <a:solidFill>
          <a:srgbClr val="00B0F0">
            <a:alpha val="17000"/>
          </a:srgb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13</xdr:col>
      <xdr:colOff>247650</xdr:colOff>
      <xdr:row>10</xdr:row>
      <xdr:rowOff>38100</xdr:rowOff>
    </xdr:from>
    <xdr:ext cx="4391025" cy="609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D8505E72-AA0A-4F07-9CFE-25CD4A0D5C25}"/>
            </a:ext>
          </a:extLst>
        </xdr:cNvPr>
        <xdr:cNvSpPr txBox="1"/>
      </xdr:nvSpPr>
      <xdr:spPr>
        <a:xfrm>
          <a:off x="8172450" y="1943100"/>
          <a:ext cx="4391025" cy="60901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Inserir dados de identificação como nome completo, CPF/ CNPJ, telefone e endereço completo da ligação. No campo Nº da UC incluir para situações onde já há ou teve no passado unidade consumidora ligada</a:t>
          </a:r>
          <a:r>
            <a:rPr lang="pt-BR" sz="1100" baseline="0">
              <a:solidFill>
                <a:srgbClr val="7030A0"/>
              </a:solidFill>
            </a:rPr>
            <a:t> </a:t>
          </a:r>
          <a:endParaRPr lang="pt-BR" sz="1100">
            <a:solidFill>
              <a:srgbClr val="7030A0"/>
            </a:solidFill>
          </a:endParaRPr>
        </a:p>
      </xdr:txBody>
    </xdr:sp>
    <xdr:clientData/>
  </xdr:oneCellAnchor>
  <xdr:oneCellAnchor>
    <xdr:from>
      <xdr:col>13</xdr:col>
      <xdr:colOff>247650</xdr:colOff>
      <xdr:row>13</xdr:row>
      <xdr:rowOff>142875</xdr:rowOff>
    </xdr:from>
    <xdr:ext cx="4391025" cy="95346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F0E4E37E-4056-44CD-B369-EAD68804FAD2}"/>
            </a:ext>
          </a:extLst>
        </xdr:cNvPr>
        <xdr:cNvSpPr txBox="1"/>
      </xdr:nvSpPr>
      <xdr:spPr>
        <a:xfrm>
          <a:off x="8172450" y="2619375"/>
          <a:ext cx="4391025" cy="95346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Flegar neste campo inicialmente</a:t>
          </a:r>
          <a:r>
            <a:rPr lang="pt-BR" sz="1100" baseline="0">
              <a:solidFill>
                <a:srgbClr val="7030A0"/>
              </a:solidFill>
            </a:rPr>
            <a:t> o tipo de ligação desejado: Monofasico, Bifásico ou Trifásico. Ressalta-se que a sinalização é apenas indicativa, sendo que o parecer final sera emitido após análise, considerando a carga declarada e a configuração de rede no local.</a:t>
          </a:r>
        </a:p>
        <a:p>
          <a:r>
            <a:rPr lang="pt-BR" sz="1100" baseline="0">
              <a:solidFill>
                <a:srgbClr val="7030A0"/>
              </a:solidFill>
            </a:rPr>
            <a:t>O campo </a:t>
          </a:r>
          <a:r>
            <a:rPr lang="pt-BR" sz="1100" b="1" u="sng" baseline="0">
              <a:solidFill>
                <a:srgbClr val="7030A0"/>
              </a:solidFill>
            </a:rPr>
            <a:t>"Rural 440/220V" </a:t>
          </a:r>
          <a:r>
            <a:rPr lang="pt-BR" sz="1100" baseline="0">
              <a:solidFill>
                <a:srgbClr val="7030A0"/>
              </a:solidFill>
            </a:rPr>
            <a:t>deverá ser flegado para ligações em área rural.</a:t>
          </a:r>
          <a:endParaRPr lang="pt-BR" sz="1100">
            <a:solidFill>
              <a:srgbClr val="7030A0"/>
            </a:solidFill>
          </a:endParaRPr>
        </a:p>
      </xdr:txBody>
    </xdr:sp>
    <xdr:clientData/>
  </xdr:oneCellAnchor>
  <xdr:oneCellAnchor>
    <xdr:from>
      <xdr:col>13</xdr:col>
      <xdr:colOff>257175</xdr:colOff>
      <xdr:row>19</xdr:row>
      <xdr:rowOff>19050</xdr:rowOff>
    </xdr:from>
    <xdr:ext cx="4391025" cy="609013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40A1FABD-9D90-4529-92FD-0032AF8E48D7}"/>
            </a:ext>
          </a:extLst>
        </xdr:cNvPr>
        <xdr:cNvSpPr txBox="1"/>
      </xdr:nvSpPr>
      <xdr:spPr>
        <a:xfrm>
          <a:off x="8181975" y="3638550"/>
          <a:ext cx="4391025" cy="60901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Neste campo selecionar a classe da unidade</a:t>
          </a:r>
          <a:r>
            <a:rPr lang="pt-BR" sz="1100" baseline="0">
              <a:solidFill>
                <a:srgbClr val="7030A0"/>
              </a:solidFill>
            </a:rPr>
            <a:t> consumidora de acordo com a atividade. Residencial, Rural, Industrial, Comercial, serviços ou outros, Poder Público/ Serviço Público</a:t>
          </a:r>
          <a:endParaRPr lang="pt-BR" sz="1100">
            <a:solidFill>
              <a:srgbClr val="7030A0"/>
            </a:solidFill>
          </a:endParaRPr>
        </a:p>
      </xdr:txBody>
    </xdr:sp>
    <xdr:clientData/>
  </xdr:oneCellAnchor>
  <xdr:twoCellAnchor>
    <xdr:from>
      <xdr:col>12</xdr:col>
      <xdr:colOff>485774</xdr:colOff>
      <xdr:row>11</xdr:row>
      <xdr:rowOff>152107</xdr:rowOff>
    </xdr:from>
    <xdr:to>
      <xdr:col>13</xdr:col>
      <xdr:colOff>247650</xdr:colOff>
      <xdr:row>14</xdr:row>
      <xdr:rowOff>61913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C9F1F830-461E-E8BD-139B-4EF01C057EFC}"/>
            </a:ext>
          </a:extLst>
        </xdr:cNvPr>
        <xdr:cNvCxnSpPr>
          <a:stCxn id="10" idx="1"/>
          <a:endCxn id="7" idx="3"/>
        </xdr:cNvCxnSpPr>
      </xdr:nvCxnSpPr>
      <xdr:spPr>
        <a:xfrm flipH="1">
          <a:off x="7800974" y="2247607"/>
          <a:ext cx="371476" cy="48130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485774</xdr:colOff>
      <xdr:row>16</xdr:row>
      <xdr:rowOff>19050</xdr:rowOff>
    </xdr:from>
    <xdr:to>
      <xdr:col>13</xdr:col>
      <xdr:colOff>257176</xdr:colOff>
      <xdr:row>16</xdr:row>
      <xdr:rowOff>161926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D6B5CA91-128A-401A-B10C-2FD2A19ED9CA}"/>
            </a:ext>
          </a:extLst>
        </xdr:cNvPr>
        <xdr:cNvCxnSpPr>
          <a:endCxn id="8" idx="3"/>
        </xdr:cNvCxnSpPr>
      </xdr:nvCxnSpPr>
      <xdr:spPr>
        <a:xfrm flipH="1">
          <a:off x="7800974" y="3067050"/>
          <a:ext cx="381002" cy="1428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504824</xdr:colOff>
      <xdr:row>18</xdr:row>
      <xdr:rowOff>128587</xdr:rowOff>
    </xdr:from>
    <xdr:to>
      <xdr:col>13</xdr:col>
      <xdr:colOff>257175</xdr:colOff>
      <xdr:row>20</xdr:row>
      <xdr:rowOff>133057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52E58841-D39B-40AE-B9D6-53573E37CC25}"/>
            </a:ext>
          </a:extLst>
        </xdr:cNvPr>
        <xdr:cNvCxnSpPr>
          <a:stCxn id="12" idx="1"/>
          <a:endCxn id="9" idx="3"/>
        </xdr:cNvCxnSpPr>
      </xdr:nvCxnSpPr>
      <xdr:spPr>
        <a:xfrm flipH="1" flipV="1">
          <a:off x="7820024" y="3557587"/>
          <a:ext cx="361951" cy="38547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</xdr:row>
      <xdr:rowOff>66675</xdr:rowOff>
    </xdr:from>
    <xdr:to>
      <xdr:col>12</xdr:col>
      <xdr:colOff>466725</xdr:colOff>
      <xdr:row>26</xdr:row>
      <xdr:rowOff>133350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B1B3F3FE-B6F4-E708-6208-EFA50F5B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77819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28575</xdr:colOff>
      <xdr:row>23</xdr:row>
      <xdr:rowOff>66675</xdr:rowOff>
    </xdr:from>
    <xdr:ext cx="4391025" cy="60901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67DE91EC-DF16-4BF4-9C79-DAD7CBB7EDAE}"/>
            </a:ext>
          </a:extLst>
        </xdr:cNvPr>
        <xdr:cNvSpPr txBox="1"/>
      </xdr:nvSpPr>
      <xdr:spPr>
        <a:xfrm>
          <a:off x="7953375" y="4448175"/>
          <a:ext cx="4391025" cy="60901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Item </a:t>
          </a:r>
          <a:r>
            <a:rPr lang="pt-BR" sz="1100" b="1" u="sng">
              <a:solidFill>
                <a:srgbClr val="7030A0"/>
              </a:solidFill>
            </a:rPr>
            <a:t>"Fatura</a:t>
          </a:r>
          <a:r>
            <a:rPr lang="pt-BR" sz="1100" b="1" u="sng" baseline="0">
              <a:solidFill>
                <a:srgbClr val="7030A0"/>
              </a:solidFill>
            </a:rPr>
            <a:t> por e-mail"</a:t>
          </a:r>
          <a:r>
            <a:rPr lang="pt-BR" sz="1100" baseline="0">
              <a:solidFill>
                <a:srgbClr val="7030A0"/>
              </a:solidFill>
            </a:rPr>
            <a:t>: Flegar em </a:t>
          </a:r>
          <a:r>
            <a:rPr lang="pt-BR" sz="1100" b="1" u="sng" baseline="0">
              <a:solidFill>
                <a:srgbClr val="7030A0"/>
              </a:solidFill>
            </a:rPr>
            <a:t>"Não"</a:t>
          </a:r>
          <a:r>
            <a:rPr lang="pt-BR" sz="1100" baseline="0">
              <a:solidFill>
                <a:srgbClr val="7030A0"/>
              </a:solidFill>
            </a:rPr>
            <a:t>, caso não deseja receber a fatura por e-mail e </a:t>
          </a:r>
          <a:r>
            <a:rPr lang="pt-BR" sz="1100" b="1" u="sng" baseline="0">
              <a:solidFill>
                <a:srgbClr val="7030A0"/>
              </a:solidFill>
            </a:rPr>
            <a:t>"Sim"</a:t>
          </a:r>
          <a:r>
            <a:rPr lang="pt-BR" sz="1100" baseline="0">
              <a:solidFill>
                <a:srgbClr val="7030A0"/>
              </a:solidFill>
            </a:rPr>
            <a:t> se desejar receber. Neste caso ao lado no campo </a:t>
          </a:r>
          <a:r>
            <a:rPr lang="pt-BR" sz="1100" b="1" u="sng" baseline="0">
              <a:solidFill>
                <a:srgbClr val="7030A0"/>
              </a:solidFill>
            </a:rPr>
            <a:t>"E-mail"</a:t>
          </a:r>
          <a:r>
            <a:rPr lang="pt-BR" sz="1100" baseline="0">
              <a:solidFill>
                <a:srgbClr val="7030A0"/>
              </a:solidFill>
            </a:rPr>
            <a:t>, incluir o endereço completo do e-mail que irá receber a fatura.</a:t>
          </a:r>
          <a:endParaRPr lang="pt-BR" sz="1100">
            <a:solidFill>
              <a:srgbClr val="7030A0"/>
            </a:solidFill>
          </a:endParaRPr>
        </a:p>
      </xdr:txBody>
    </xdr:sp>
    <xdr:clientData/>
  </xdr:oneCellAnchor>
  <xdr:oneCellAnchor>
    <xdr:from>
      <xdr:col>13</xdr:col>
      <xdr:colOff>19050</xdr:colOff>
      <xdr:row>27</xdr:row>
      <xdr:rowOff>47625</xdr:rowOff>
    </xdr:from>
    <xdr:ext cx="4391025" cy="436786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1767638B-2F97-433D-A6C3-D3E345D2857E}"/>
            </a:ext>
          </a:extLst>
        </xdr:cNvPr>
        <xdr:cNvSpPr txBox="1"/>
      </xdr:nvSpPr>
      <xdr:spPr>
        <a:xfrm>
          <a:off x="7943850" y="5191125"/>
          <a:ext cx="4391025" cy="43678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Item </a:t>
          </a:r>
          <a:r>
            <a:rPr lang="pt-BR" sz="1100" b="1" u="sng">
              <a:solidFill>
                <a:srgbClr val="7030A0"/>
              </a:solidFill>
            </a:rPr>
            <a:t>"Vencimento da fatura</a:t>
          </a:r>
          <a:r>
            <a:rPr lang="pt-BR" sz="1100" b="1" u="sng" baseline="0">
              <a:solidFill>
                <a:srgbClr val="7030A0"/>
              </a:solidFill>
            </a:rPr>
            <a:t>"</a:t>
          </a:r>
          <a:r>
            <a:rPr lang="pt-BR" sz="1100" baseline="0">
              <a:solidFill>
                <a:srgbClr val="7030A0"/>
              </a:solidFill>
            </a:rPr>
            <a:t>: Flegar ao lado do número correspondente ao dia do mês em que deseja ter o vencimento da fatura de energia elétrica.</a:t>
          </a:r>
          <a:endParaRPr lang="pt-BR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0</xdr:colOff>
      <xdr:row>24</xdr:row>
      <xdr:rowOff>28576</xdr:rowOff>
    </xdr:from>
    <xdr:to>
      <xdr:col>12</xdr:col>
      <xdr:colOff>485774</xdr:colOff>
      <xdr:row>25</xdr:row>
      <xdr:rowOff>85726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769F7504-425F-44C5-BB64-A0EF15CEA796}"/>
            </a:ext>
          </a:extLst>
        </xdr:cNvPr>
        <xdr:cNvSpPr/>
      </xdr:nvSpPr>
      <xdr:spPr>
        <a:xfrm>
          <a:off x="0" y="4600576"/>
          <a:ext cx="7800974" cy="247650"/>
        </a:xfrm>
        <a:prstGeom prst="rect">
          <a:avLst/>
        </a:prstGeom>
        <a:solidFill>
          <a:srgbClr val="FFFF00">
            <a:alpha val="47000"/>
          </a:srgbClr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25</xdr:row>
      <xdr:rowOff>95250</xdr:rowOff>
    </xdr:from>
    <xdr:to>
      <xdr:col>12</xdr:col>
      <xdr:colOff>485774</xdr:colOff>
      <xdr:row>26</xdr:row>
      <xdr:rowOff>171450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E857A9E8-AF55-4990-886C-1BB4F8C4051D}"/>
            </a:ext>
          </a:extLst>
        </xdr:cNvPr>
        <xdr:cNvSpPr/>
      </xdr:nvSpPr>
      <xdr:spPr>
        <a:xfrm>
          <a:off x="0" y="4857750"/>
          <a:ext cx="7800974" cy="266700"/>
        </a:xfrm>
        <a:prstGeom prst="rect">
          <a:avLst/>
        </a:prstGeom>
        <a:solidFill>
          <a:schemeClr val="accent6">
            <a:lumMod val="20000"/>
            <a:lumOff val="80000"/>
            <a:alpha val="43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371475</xdr:colOff>
      <xdr:row>26</xdr:row>
      <xdr:rowOff>85725</xdr:rowOff>
    </xdr:from>
    <xdr:to>
      <xdr:col>13</xdr:col>
      <xdr:colOff>19050</xdr:colOff>
      <xdr:row>28</xdr:row>
      <xdr:rowOff>75518</xdr:rowOff>
    </xdr:to>
    <xdr:cxnSp macro="">
      <xdr:nvCxnSpPr>
        <xdr:cNvPr id="31" name="Conector de Seta Reta 30">
          <a:extLst>
            <a:ext uri="{FF2B5EF4-FFF2-40B4-BE49-F238E27FC236}">
              <a16:creationId xmlns:a16="http://schemas.microsoft.com/office/drawing/2014/main" id="{5A2932CF-484E-4EC6-870C-563051F47AF1}"/>
            </a:ext>
          </a:extLst>
        </xdr:cNvPr>
        <xdr:cNvCxnSpPr>
          <a:stCxn id="28" idx="1"/>
        </xdr:cNvCxnSpPr>
      </xdr:nvCxnSpPr>
      <xdr:spPr>
        <a:xfrm flipH="1" flipV="1">
          <a:off x="6467475" y="5038725"/>
          <a:ext cx="1476375" cy="3707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24</xdr:row>
      <xdr:rowOff>171450</xdr:rowOff>
    </xdr:from>
    <xdr:to>
      <xdr:col>13</xdr:col>
      <xdr:colOff>28575</xdr:colOff>
      <xdr:row>24</xdr:row>
      <xdr:rowOff>180682</xdr:rowOff>
    </xdr:to>
    <xdr:cxnSp macro="">
      <xdr:nvCxnSpPr>
        <xdr:cNvPr id="34" name="Conector de Seta Reta 33">
          <a:extLst>
            <a:ext uri="{FF2B5EF4-FFF2-40B4-BE49-F238E27FC236}">
              <a16:creationId xmlns:a16="http://schemas.microsoft.com/office/drawing/2014/main" id="{B2A674AF-C4EF-405A-81FB-29AF4781EEE0}"/>
            </a:ext>
          </a:extLst>
        </xdr:cNvPr>
        <xdr:cNvCxnSpPr>
          <a:stCxn id="27" idx="1"/>
        </xdr:cNvCxnSpPr>
      </xdr:nvCxnSpPr>
      <xdr:spPr>
        <a:xfrm flipH="1" flipV="1">
          <a:off x="4476750" y="4743450"/>
          <a:ext cx="3476625" cy="923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30</xdr:row>
      <xdr:rowOff>9525</xdr:rowOff>
    </xdr:from>
    <xdr:to>
      <xdr:col>12</xdr:col>
      <xdr:colOff>466725</xdr:colOff>
      <xdr:row>40</xdr:row>
      <xdr:rowOff>19050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60955674-155B-4496-12DD-261B309E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7781925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0</xdr:colOff>
      <xdr:row>31</xdr:row>
      <xdr:rowOff>180975</xdr:rowOff>
    </xdr:from>
    <xdr:ext cx="4391025" cy="1125693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959C9C00-7E40-4208-9F84-33D80AF26229}"/>
            </a:ext>
          </a:extLst>
        </xdr:cNvPr>
        <xdr:cNvSpPr txBox="1"/>
      </xdr:nvSpPr>
      <xdr:spPr>
        <a:xfrm>
          <a:off x="7924800" y="6086475"/>
          <a:ext cx="4391025" cy="112569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Na tabela de declaração de carga,</a:t>
          </a:r>
          <a:r>
            <a:rPr lang="pt-BR" sz="1100" baseline="0">
              <a:solidFill>
                <a:srgbClr val="7030A0"/>
              </a:solidFill>
            </a:rPr>
            <a:t> está listado os principais tipos de carga e suas respectivas potências em W (Watts).</a:t>
          </a:r>
        </a:p>
        <a:p>
          <a:r>
            <a:rPr lang="pt-BR" sz="1100" baseline="0">
              <a:solidFill>
                <a:srgbClr val="7030A0"/>
              </a:solidFill>
            </a:rPr>
            <a:t>Esta tabela deverá ser preenchida com os quantitativos de cada equipamento que se tem na unidade consumidora. A quantidade de cada item deverá ser preenchido na coluna </a:t>
          </a:r>
          <a:r>
            <a:rPr lang="pt-BR" sz="1100" b="1" u="sng" baseline="0">
              <a:solidFill>
                <a:srgbClr val="7030A0"/>
              </a:solidFill>
            </a:rPr>
            <a:t>"Qtde" </a:t>
          </a:r>
          <a:r>
            <a:rPr lang="pt-BR" sz="1100" baseline="0">
              <a:solidFill>
                <a:srgbClr val="7030A0"/>
              </a:solidFill>
            </a:rPr>
            <a:t>ao lado de cada item de carga.</a:t>
          </a:r>
          <a:endParaRPr lang="pt-BR" sz="1100">
            <a:solidFill>
              <a:srgbClr val="7030A0"/>
            </a:solidFill>
          </a:endParaRPr>
        </a:p>
      </xdr:txBody>
    </xdr:sp>
    <xdr:clientData/>
  </xdr:oneCellAnchor>
  <xdr:twoCellAnchor editAs="oneCell">
    <xdr:from>
      <xdr:col>8</xdr:col>
      <xdr:colOff>28575</xdr:colOff>
      <xdr:row>41</xdr:row>
      <xdr:rowOff>161925</xdr:rowOff>
    </xdr:from>
    <xdr:to>
      <xdr:col>12</xdr:col>
      <xdr:colOff>333375</xdr:colOff>
      <xdr:row>46</xdr:row>
      <xdr:rowOff>76200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85AAFE0-67F4-F662-A2DC-B4565915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7972425"/>
          <a:ext cx="27432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514350</xdr:colOff>
      <xdr:row>38</xdr:row>
      <xdr:rowOff>123825</xdr:rowOff>
    </xdr:from>
    <xdr:ext cx="4391025" cy="953466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BCD600BD-176B-40D1-ABF9-CE28EB05132E}"/>
            </a:ext>
          </a:extLst>
        </xdr:cNvPr>
        <xdr:cNvSpPr txBox="1"/>
      </xdr:nvSpPr>
      <xdr:spPr>
        <a:xfrm>
          <a:off x="8439150" y="7362825"/>
          <a:ext cx="4391025" cy="95346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No campo </a:t>
          </a:r>
          <a:r>
            <a:rPr lang="pt-BR" sz="1100" b="1" u="sng">
              <a:solidFill>
                <a:srgbClr val="7030A0"/>
              </a:solidFill>
            </a:rPr>
            <a:t>"Outros"</a:t>
          </a:r>
          <a:r>
            <a:rPr lang="pt-BR" sz="1100" b="0" u="none">
              <a:solidFill>
                <a:srgbClr val="7030A0"/>
              </a:solidFill>
            </a:rPr>
            <a:t>, incluir a relação de itens de carga não identificado na planilha. Assim, neste</a:t>
          </a:r>
          <a:r>
            <a:rPr lang="pt-BR" sz="1100" b="0" u="none" baseline="0">
              <a:solidFill>
                <a:srgbClr val="7030A0"/>
              </a:solidFill>
            </a:rPr>
            <a:t> caso, deverá ser descrito na coluna </a:t>
          </a:r>
          <a:r>
            <a:rPr lang="pt-BR" sz="1100" b="1" u="sng" baseline="0">
              <a:solidFill>
                <a:srgbClr val="7030A0"/>
              </a:solidFill>
            </a:rPr>
            <a:t>"Equipamentos" </a:t>
          </a:r>
          <a:r>
            <a:rPr lang="pt-BR" sz="1100" b="0" u="none" baseline="0">
              <a:solidFill>
                <a:srgbClr val="7030A0"/>
              </a:solidFill>
            </a:rPr>
            <a:t>a descrição do equipamento, na coluna </a:t>
          </a:r>
          <a:r>
            <a:rPr lang="pt-BR" sz="1100" b="1" u="sng" baseline="0">
              <a:solidFill>
                <a:srgbClr val="7030A0"/>
              </a:solidFill>
            </a:rPr>
            <a:t>"Pot. W" </a:t>
          </a:r>
          <a:r>
            <a:rPr lang="pt-BR" sz="1100" b="0" u="none" baseline="0">
              <a:solidFill>
                <a:srgbClr val="7030A0"/>
              </a:solidFill>
            </a:rPr>
            <a:t>ser incluida a potência unitária em Watts do equipamento e na coluna </a:t>
          </a:r>
          <a:r>
            <a:rPr lang="pt-BR" sz="1100" b="1" u="sng" baseline="0">
              <a:solidFill>
                <a:srgbClr val="7030A0"/>
              </a:solidFill>
            </a:rPr>
            <a:t>"Qtde" </a:t>
          </a:r>
          <a:r>
            <a:rPr lang="pt-BR" sz="1100" b="0" u="none" baseline="0">
              <a:solidFill>
                <a:srgbClr val="7030A0"/>
              </a:solidFill>
            </a:rPr>
            <a:t>o quantitativo de cada equipamento.</a:t>
          </a:r>
          <a:endParaRPr lang="pt-BR" sz="1100" b="1" u="sng">
            <a:solidFill>
              <a:srgbClr val="7030A0"/>
            </a:solidFill>
          </a:endParaRPr>
        </a:p>
      </xdr:txBody>
    </xdr:sp>
    <xdr:clientData/>
  </xdr:oneCellAnchor>
  <xdr:twoCellAnchor>
    <xdr:from>
      <xdr:col>12</xdr:col>
      <xdr:colOff>295275</xdr:colOff>
      <xdr:row>34</xdr:row>
      <xdr:rowOff>172322</xdr:rowOff>
    </xdr:from>
    <xdr:to>
      <xdr:col>13</xdr:col>
      <xdr:colOff>0</xdr:colOff>
      <xdr:row>35</xdr:row>
      <xdr:rowOff>28575</xdr:rowOff>
    </xdr:to>
    <xdr:cxnSp macro="">
      <xdr:nvCxnSpPr>
        <xdr:cNvPr id="44" name="Conector de Seta Reta 43">
          <a:extLst>
            <a:ext uri="{FF2B5EF4-FFF2-40B4-BE49-F238E27FC236}">
              <a16:creationId xmlns:a16="http://schemas.microsoft.com/office/drawing/2014/main" id="{4C5C5D09-2FE9-4E70-909B-C43101FE51B4}"/>
            </a:ext>
          </a:extLst>
        </xdr:cNvPr>
        <xdr:cNvCxnSpPr>
          <a:stCxn id="41" idx="1"/>
        </xdr:cNvCxnSpPr>
      </xdr:nvCxnSpPr>
      <xdr:spPr>
        <a:xfrm flipH="1">
          <a:off x="7610475" y="6649322"/>
          <a:ext cx="314325" cy="4675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41</xdr:row>
      <xdr:rowOff>29058</xdr:rowOff>
    </xdr:from>
    <xdr:to>
      <xdr:col>13</xdr:col>
      <xdr:colOff>514350</xdr:colOff>
      <xdr:row>42</xdr:row>
      <xdr:rowOff>28575</xdr:rowOff>
    </xdr:to>
    <xdr:cxnSp macro="">
      <xdr:nvCxnSpPr>
        <xdr:cNvPr id="46" name="Conector de Seta Reta 45">
          <a:extLst>
            <a:ext uri="{FF2B5EF4-FFF2-40B4-BE49-F238E27FC236}">
              <a16:creationId xmlns:a16="http://schemas.microsoft.com/office/drawing/2014/main" id="{0FD75830-E99F-4C62-BE92-6BB60C7CAB3D}"/>
            </a:ext>
          </a:extLst>
        </xdr:cNvPr>
        <xdr:cNvCxnSpPr>
          <a:stCxn id="43" idx="1"/>
        </xdr:cNvCxnSpPr>
      </xdr:nvCxnSpPr>
      <xdr:spPr>
        <a:xfrm flipH="1">
          <a:off x="5457825" y="7839558"/>
          <a:ext cx="2981325" cy="19001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28575</xdr:colOff>
      <xdr:row>47</xdr:row>
      <xdr:rowOff>180975</xdr:rowOff>
    </xdr:from>
    <xdr:to>
      <xdr:col>17</xdr:col>
      <xdr:colOff>361950</xdr:colOff>
      <xdr:row>53</xdr:row>
      <xdr:rowOff>47625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0534E354-3C0C-5688-B6AA-A7477886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9134475"/>
          <a:ext cx="76485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0</xdr:colOff>
      <xdr:row>47</xdr:row>
      <xdr:rowOff>0</xdr:rowOff>
    </xdr:from>
    <xdr:ext cx="4391025" cy="609013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7D6E9320-5F5A-47D9-9117-C9F12965856A}"/>
            </a:ext>
          </a:extLst>
        </xdr:cNvPr>
        <xdr:cNvSpPr txBox="1"/>
      </xdr:nvSpPr>
      <xdr:spPr>
        <a:xfrm>
          <a:off x="10972800" y="8953500"/>
          <a:ext cx="4391025" cy="60901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No item 5, preencher com assinatura do responsável pela unidade consumidora, data e local do preenchimento desta carta de declaração de carga.</a:t>
          </a:r>
          <a:endParaRPr lang="pt-BR" sz="1100" b="1" u="sng">
            <a:solidFill>
              <a:srgbClr val="7030A0"/>
            </a:solidFill>
          </a:endParaRPr>
        </a:p>
      </xdr:txBody>
    </xdr:sp>
    <xdr:clientData/>
  </xdr:oneCellAnchor>
  <xdr:twoCellAnchor editAs="oneCell">
    <xdr:from>
      <xdr:col>5</xdr:col>
      <xdr:colOff>28575</xdr:colOff>
      <xdr:row>55</xdr:row>
      <xdr:rowOff>76200</xdr:rowOff>
    </xdr:from>
    <xdr:to>
      <xdr:col>17</xdr:col>
      <xdr:colOff>495300</xdr:colOff>
      <xdr:row>57</xdr:row>
      <xdr:rowOff>66675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61136BA6-9907-0FB5-C545-E80D7F8F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0553700"/>
          <a:ext cx="7781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400050</xdr:colOff>
      <xdr:row>55</xdr:row>
      <xdr:rowOff>28575</xdr:rowOff>
    </xdr:from>
    <xdr:ext cx="4391025" cy="78124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7CE1D3B-771E-4481-A8E8-CA26C9760DB7}"/>
            </a:ext>
          </a:extLst>
        </xdr:cNvPr>
        <xdr:cNvSpPr txBox="1"/>
      </xdr:nvSpPr>
      <xdr:spPr>
        <a:xfrm>
          <a:off x="10763250" y="10506075"/>
          <a:ext cx="4391025" cy="78124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7030A0"/>
              </a:solidFill>
            </a:rPr>
            <a:t>No item 6 é meramente informativo e apresenta o</a:t>
          </a:r>
          <a:r>
            <a:rPr lang="pt-BR" sz="1100" baseline="0">
              <a:solidFill>
                <a:srgbClr val="7030A0"/>
              </a:solidFill>
            </a:rPr>
            <a:t> somatório da carga total declarada em kW, apresenta o tipo de ligação recomendada e o tipo de fornecimento também recomendado. Ressalta-se que a definição final deverá ser validada durante o periodo de análise da solicitação.</a:t>
          </a:r>
          <a:endParaRPr lang="pt-BR" sz="1100" b="1" u="sng">
            <a:solidFill>
              <a:srgbClr val="7030A0"/>
            </a:solidFill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9846-4FA0-4C74-9931-D9A0769F2756}">
  <sheetPr>
    <pageSetUpPr fitToPage="1"/>
  </sheetPr>
  <dimension ref="B1:Y120"/>
  <sheetViews>
    <sheetView showGridLines="0" tabSelected="1" zoomScaleNormal="100" zoomScaleSheetLayoutView="100" workbookViewId="0">
      <selection activeCell="P2" sqref="P2:Q2"/>
    </sheetView>
  </sheetViews>
  <sheetFormatPr defaultRowHeight="15" x14ac:dyDescent="0.25"/>
  <cols>
    <col min="1" max="1" width="1.5703125" style="1" customWidth="1"/>
    <col min="2" max="2" width="8" style="1" customWidth="1"/>
    <col min="3" max="3" width="13" style="1" customWidth="1"/>
    <col min="4" max="4" width="7.140625" style="1" customWidth="1"/>
    <col min="5" max="5" width="6.42578125" style="1" customWidth="1"/>
    <col min="6" max="6" width="6.42578125" style="2" customWidth="1"/>
    <col min="7" max="7" width="6.42578125" style="52" customWidth="1"/>
    <col min="8" max="8" width="8.42578125" style="2" customWidth="1"/>
    <col min="9" max="9" width="7.7109375" style="2" customWidth="1"/>
    <col min="10" max="10" width="4.5703125" style="2" customWidth="1"/>
    <col min="11" max="13" width="6.42578125" style="1" customWidth="1"/>
    <col min="14" max="14" width="6.140625" style="1" customWidth="1"/>
    <col min="15" max="15" width="7.42578125" style="1" customWidth="1"/>
    <col min="16" max="16" width="6.42578125" style="1" customWidth="1"/>
    <col min="17" max="17" width="7.140625" style="1" customWidth="1"/>
    <col min="18" max="18" width="2" style="27" bestFit="1" customWidth="1"/>
    <col min="19" max="19" width="1.140625" style="1" customWidth="1"/>
    <col min="20" max="16384" width="9.140625" style="1"/>
  </cols>
  <sheetData>
    <row r="1" spans="2:18" x14ac:dyDescent="0.25">
      <c r="E1" s="82" t="s">
        <v>109</v>
      </c>
      <c r="F1" s="82"/>
      <c r="G1" s="82"/>
      <c r="H1" s="82"/>
      <c r="I1" s="82"/>
      <c r="J1" s="82"/>
      <c r="K1" s="82"/>
      <c r="L1" s="82"/>
      <c r="M1" s="82"/>
      <c r="N1" s="75" t="s">
        <v>111</v>
      </c>
      <c r="O1" s="75"/>
      <c r="P1" s="75" t="s">
        <v>115</v>
      </c>
      <c r="Q1" s="75"/>
      <c r="R1" s="24"/>
    </row>
    <row r="2" spans="2:18" x14ac:dyDescent="0.25">
      <c r="E2" s="83" t="s">
        <v>110</v>
      </c>
      <c r="F2" s="83"/>
      <c r="G2" s="83"/>
      <c r="H2" s="83"/>
      <c r="I2" s="83"/>
      <c r="J2" s="83"/>
      <c r="K2" s="83"/>
      <c r="L2" s="83"/>
      <c r="M2" s="83"/>
      <c r="N2" s="81">
        <v>44858</v>
      </c>
      <c r="O2" s="81"/>
      <c r="P2" s="80" t="s">
        <v>113</v>
      </c>
      <c r="Q2" s="80"/>
      <c r="R2" s="26"/>
    </row>
    <row r="3" spans="2:18" x14ac:dyDescent="0.25">
      <c r="E3" s="83"/>
      <c r="F3" s="83"/>
      <c r="G3" s="83"/>
      <c r="H3" s="83"/>
      <c r="I3" s="83"/>
      <c r="J3" s="83"/>
      <c r="K3" s="83"/>
      <c r="L3" s="83"/>
      <c r="M3" s="83"/>
      <c r="N3" s="75" t="s">
        <v>112</v>
      </c>
      <c r="O3" s="75"/>
      <c r="P3" s="75" t="s">
        <v>114</v>
      </c>
      <c r="Q3" s="75"/>
      <c r="R3" s="24"/>
    </row>
    <row r="4" spans="2:18" x14ac:dyDescent="0.25">
      <c r="N4" s="81">
        <v>45790</v>
      </c>
      <c r="O4" s="81"/>
      <c r="P4" s="80" t="s">
        <v>223</v>
      </c>
      <c r="Q4" s="80"/>
      <c r="R4" s="26"/>
    </row>
    <row r="5" spans="2:18" x14ac:dyDescent="0.25">
      <c r="B5" s="64" t="s">
        <v>81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8" ht="16.5" customHeight="1" x14ac:dyDescent="0.25">
      <c r="B6" s="29" t="b">
        <v>0</v>
      </c>
      <c r="C6" s="1" t="s">
        <v>83</v>
      </c>
      <c r="D6" s="29" t="b">
        <v>0</v>
      </c>
      <c r="E6" s="67" t="s">
        <v>84</v>
      </c>
      <c r="F6" s="67"/>
      <c r="G6" s="67"/>
      <c r="H6" s="67"/>
      <c r="I6" s="29" t="b">
        <v>0</v>
      </c>
      <c r="J6" s="67" t="s">
        <v>211</v>
      </c>
      <c r="K6" s="67"/>
      <c r="L6" s="67"/>
      <c r="M6" s="29" t="b">
        <v>0</v>
      </c>
      <c r="N6" s="1" t="s">
        <v>100</v>
      </c>
      <c r="O6" s="68"/>
      <c r="P6" s="68"/>
      <c r="Q6" s="68"/>
      <c r="R6" s="68"/>
    </row>
    <row r="7" spans="2:18" x14ac:dyDescent="0.25">
      <c r="B7" s="64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2:18" ht="21" customHeight="1" x14ac:dyDescent="0.25">
      <c r="B8" s="1" t="s">
        <v>85</v>
      </c>
      <c r="D8" s="68"/>
      <c r="E8" s="68"/>
      <c r="F8" s="68"/>
      <c r="G8" s="68"/>
      <c r="H8" s="68"/>
      <c r="I8" s="68"/>
      <c r="K8" s="67" t="s">
        <v>86</v>
      </c>
      <c r="L8" s="67"/>
      <c r="M8" s="68"/>
      <c r="N8" s="68"/>
      <c r="O8" s="68"/>
    </row>
    <row r="9" spans="2:18" ht="21" customHeight="1" x14ac:dyDescent="0.25">
      <c r="B9" s="1" t="s">
        <v>87</v>
      </c>
      <c r="D9" s="71"/>
      <c r="E9" s="71"/>
      <c r="F9" s="71"/>
      <c r="G9" s="71"/>
      <c r="H9" s="71"/>
      <c r="I9" s="71"/>
      <c r="K9" s="67" t="s">
        <v>88</v>
      </c>
      <c r="L9" s="67"/>
      <c r="M9" s="68"/>
      <c r="N9" s="68"/>
      <c r="O9" s="68"/>
      <c r="P9" s="68"/>
    </row>
    <row r="10" spans="2:18" ht="21" customHeight="1" x14ac:dyDescent="0.25">
      <c r="B10" s="1" t="s">
        <v>89</v>
      </c>
      <c r="D10" s="68"/>
      <c r="E10" s="68"/>
      <c r="F10" s="68"/>
      <c r="G10" s="68"/>
      <c r="H10" s="68"/>
      <c r="I10" s="68"/>
      <c r="J10" s="68"/>
      <c r="K10" s="68"/>
      <c r="L10" s="84" t="s">
        <v>99</v>
      </c>
      <c r="M10" s="84"/>
      <c r="N10" s="68"/>
      <c r="O10" s="68"/>
      <c r="P10" s="68"/>
      <c r="Q10" s="68"/>
      <c r="R10" s="68"/>
    </row>
    <row r="11" spans="2:18" ht="19.5" customHeight="1" x14ac:dyDescent="0.25">
      <c r="B11" s="1" t="s">
        <v>90</v>
      </c>
      <c r="D11" s="30" t="b">
        <v>0</v>
      </c>
      <c r="E11" s="69" t="s">
        <v>91</v>
      </c>
      <c r="F11" s="69"/>
      <c r="G11" s="53" t="b">
        <v>0</v>
      </c>
      <c r="H11" s="4" t="s">
        <v>92</v>
      </c>
      <c r="I11" s="31" t="b">
        <v>0</v>
      </c>
      <c r="J11" s="69" t="s">
        <v>93</v>
      </c>
      <c r="K11" s="69"/>
      <c r="L11" s="30" t="b">
        <v>0</v>
      </c>
      <c r="M11" s="67" t="s">
        <v>94</v>
      </c>
      <c r="N11" s="67"/>
      <c r="O11" s="67"/>
      <c r="P11" s="67"/>
    </row>
    <row r="12" spans="2:18" ht="29.25" customHeight="1" x14ac:dyDescent="0.25">
      <c r="B12" s="4" t="s">
        <v>95</v>
      </c>
      <c r="C12" s="4"/>
      <c r="D12" s="30" t="b">
        <v>0</v>
      </c>
      <c r="E12" s="67" t="s">
        <v>96</v>
      </c>
      <c r="F12" s="67"/>
      <c r="G12" s="53" t="b">
        <v>0</v>
      </c>
      <c r="H12" s="4" t="s">
        <v>97</v>
      </c>
      <c r="I12" s="31" t="b">
        <v>0</v>
      </c>
      <c r="J12" s="67" t="s">
        <v>98</v>
      </c>
      <c r="K12" s="67"/>
      <c r="L12" s="30" t="b">
        <v>0</v>
      </c>
      <c r="M12" s="72" t="s">
        <v>123</v>
      </c>
      <c r="N12" s="72"/>
      <c r="O12" s="30" t="b">
        <v>0</v>
      </c>
      <c r="P12" s="72" t="s">
        <v>214</v>
      </c>
      <c r="Q12" s="72"/>
    </row>
    <row r="13" spans="2:18" ht="12.75" customHeight="1" x14ac:dyDescent="0.25">
      <c r="B13" s="64" t="s">
        <v>105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2:18" ht="17.25" customHeight="1" x14ac:dyDescent="0.25">
      <c r="B14" s="67" t="s">
        <v>101</v>
      </c>
      <c r="C14" s="67"/>
      <c r="D14" s="67"/>
      <c r="E14" s="30" t="b">
        <v>0</v>
      </c>
      <c r="F14" s="1" t="s">
        <v>103</v>
      </c>
      <c r="G14" s="54" t="b">
        <v>0</v>
      </c>
      <c r="H14" s="1" t="s">
        <v>102</v>
      </c>
      <c r="I14" s="1" t="s">
        <v>104</v>
      </c>
      <c r="J14" s="68"/>
      <c r="K14" s="68"/>
      <c r="L14" s="68"/>
      <c r="M14" s="68"/>
      <c r="N14" s="68"/>
      <c r="O14" s="68"/>
      <c r="P14" s="68"/>
      <c r="Q14" s="68"/>
      <c r="R14" s="68"/>
    </row>
    <row r="15" spans="2:18" ht="17.25" customHeight="1" x14ac:dyDescent="0.25">
      <c r="B15" s="67" t="s">
        <v>116</v>
      </c>
      <c r="C15" s="67"/>
      <c r="D15" s="30" t="b">
        <v>0</v>
      </c>
      <c r="E15" s="4">
        <v>5</v>
      </c>
      <c r="F15" s="30" t="b">
        <v>0</v>
      </c>
      <c r="G15" s="55">
        <v>10</v>
      </c>
      <c r="H15" s="30" t="b">
        <v>0</v>
      </c>
      <c r="I15" s="4">
        <v>15</v>
      </c>
      <c r="J15" s="30" t="b">
        <v>0</v>
      </c>
      <c r="K15" s="4">
        <v>20</v>
      </c>
      <c r="L15" s="30" t="b">
        <v>0</v>
      </c>
      <c r="M15" s="4">
        <v>25</v>
      </c>
      <c r="N15" s="30" t="b">
        <v>0</v>
      </c>
      <c r="O15" s="4">
        <v>30</v>
      </c>
    </row>
    <row r="16" spans="2:18" x14ac:dyDescent="0.25">
      <c r="B16" s="64" t="s">
        <v>106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2:22" s="7" customFormat="1" ht="13.5" customHeight="1" x14ac:dyDescent="0.25">
      <c r="B17" s="73" t="s">
        <v>150</v>
      </c>
      <c r="C17" s="73"/>
      <c r="D17" s="73"/>
      <c r="E17" s="73"/>
      <c r="F17" s="73"/>
      <c r="G17" s="56"/>
      <c r="H17" s="9" t="s">
        <v>151</v>
      </c>
      <c r="I17" s="5"/>
      <c r="J17" s="5"/>
      <c r="N17" s="73" t="s">
        <v>152</v>
      </c>
      <c r="O17" s="73"/>
      <c r="P17" s="73"/>
      <c r="Q17" s="73"/>
      <c r="R17" s="22"/>
    </row>
    <row r="18" spans="2:22" s="7" customFormat="1" ht="13.5" customHeight="1" x14ac:dyDescent="0.25">
      <c r="B18" s="77" t="s">
        <v>0</v>
      </c>
      <c r="C18" s="78"/>
      <c r="D18" s="79"/>
      <c r="E18" s="11" t="s">
        <v>108</v>
      </c>
      <c r="F18" s="11" t="s">
        <v>1</v>
      </c>
      <c r="G18" s="57"/>
      <c r="H18" s="77" t="s">
        <v>0</v>
      </c>
      <c r="I18" s="78"/>
      <c r="J18" s="79"/>
      <c r="K18" s="11" t="s">
        <v>108</v>
      </c>
      <c r="L18" s="11" t="s">
        <v>1</v>
      </c>
      <c r="M18" s="21"/>
      <c r="N18" s="76" t="s">
        <v>0</v>
      </c>
      <c r="O18" s="76"/>
      <c r="P18" s="11" t="s">
        <v>108</v>
      </c>
      <c r="Q18" s="11" t="s">
        <v>1</v>
      </c>
      <c r="R18" s="23"/>
    </row>
    <row r="19" spans="2:22" s="7" customFormat="1" ht="13.5" customHeight="1" x14ac:dyDescent="0.25">
      <c r="B19" s="60" t="s">
        <v>118</v>
      </c>
      <c r="C19" s="61"/>
      <c r="D19" s="62"/>
      <c r="E19" s="6">
        <v>5000</v>
      </c>
      <c r="F19" s="32"/>
      <c r="G19" s="17">
        <f>E19*F19</f>
        <v>0</v>
      </c>
      <c r="H19" s="60" t="s">
        <v>119</v>
      </c>
      <c r="I19" s="61"/>
      <c r="J19" s="62"/>
      <c r="K19" s="6">
        <v>890</v>
      </c>
      <c r="L19" s="32"/>
      <c r="M19" s="17">
        <f t="shared" ref="M19:M22" si="0">K19*L19</f>
        <v>0</v>
      </c>
      <c r="N19" s="60" t="s">
        <v>33</v>
      </c>
      <c r="O19" s="62"/>
      <c r="P19" s="32">
        <v>500</v>
      </c>
      <c r="Q19" s="32"/>
      <c r="R19" s="17">
        <f t="shared" ref="R19:R20" si="1">P19*Q19</f>
        <v>0</v>
      </c>
    </row>
    <row r="20" spans="2:22" s="7" customFormat="1" ht="13.5" customHeight="1" x14ac:dyDescent="0.25">
      <c r="B20" s="60" t="s">
        <v>117</v>
      </c>
      <c r="C20" s="61"/>
      <c r="D20" s="62"/>
      <c r="E20" s="6">
        <v>1200</v>
      </c>
      <c r="F20" s="32"/>
      <c r="G20" s="17">
        <f t="shared" ref="G20:G26" si="2">E20*F20</f>
        <v>0</v>
      </c>
      <c r="H20" s="60" t="s">
        <v>120</v>
      </c>
      <c r="I20" s="61"/>
      <c r="J20" s="62"/>
      <c r="K20" s="6">
        <v>1185</v>
      </c>
      <c r="L20" s="32"/>
      <c r="M20" s="17">
        <f t="shared" si="0"/>
        <v>0</v>
      </c>
      <c r="N20" s="60" t="s">
        <v>34</v>
      </c>
      <c r="O20" s="62"/>
      <c r="P20" s="32"/>
      <c r="Q20" s="32"/>
      <c r="R20" s="17">
        <f t="shared" si="1"/>
        <v>0</v>
      </c>
      <c r="U20" s="75"/>
      <c r="V20" s="75"/>
    </row>
    <row r="21" spans="2:22" s="7" customFormat="1" ht="13.5" customHeight="1" x14ac:dyDescent="0.25">
      <c r="B21" s="60" t="s">
        <v>2</v>
      </c>
      <c r="C21" s="61"/>
      <c r="D21" s="62"/>
      <c r="E21" s="6">
        <v>1500</v>
      </c>
      <c r="F21" s="32"/>
      <c r="G21" s="17">
        <f t="shared" si="2"/>
        <v>0</v>
      </c>
      <c r="H21" s="60" t="s">
        <v>121</v>
      </c>
      <c r="I21" s="61"/>
      <c r="J21" s="62"/>
      <c r="K21" s="6">
        <v>1670</v>
      </c>
      <c r="L21" s="32"/>
      <c r="M21" s="17">
        <f t="shared" si="0"/>
        <v>0</v>
      </c>
      <c r="N21" s="63" t="s">
        <v>153</v>
      </c>
      <c r="O21" s="63"/>
      <c r="P21" s="63"/>
      <c r="Q21" s="63"/>
      <c r="R21" s="19"/>
    </row>
    <row r="22" spans="2:22" s="7" customFormat="1" ht="13.5" customHeight="1" x14ac:dyDescent="0.25">
      <c r="B22" s="60" t="s">
        <v>107</v>
      </c>
      <c r="C22" s="61"/>
      <c r="D22" s="62"/>
      <c r="E22" s="6">
        <v>5200</v>
      </c>
      <c r="F22" s="32"/>
      <c r="G22" s="17">
        <f t="shared" si="2"/>
        <v>0</v>
      </c>
      <c r="H22" s="60" t="s">
        <v>122</v>
      </c>
      <c r="I22" s="61"/>
      <c r="J22" s="62"/>
      <c r="K22" s="6">
        <v>2190</v>
      </c>
      <c r="L22" s="32"/>
      <c r="M22" s="17">
        <f t="shared" si="0"/>
        <v>0</v>
      </c>
      <c r="N22" s="77" t="s">
        <v>0</v>
      </c>
      <c r="O22" s="79"/>
      <c r="P22" s="11" t="s">
        <v>108</v>
      </c>
      <c r="Q22" s="11" t="s">
        <v>1</v>
      </c>
      <c r="R22" s="20"/>
    </row>
    <row r="23" spans="2:22" s="7" customFormat="1" ht="13.5" customHeight="1" x14ac:dyDescent="0.25">
      <c r="B23" s="60" t="s">
        <v>3</v>
      </c>
      <c r="C23" s="61"/>
      <c r="D23" s="62"/>
      <c r="E23" s="6">
        <v>7500</v>
      </c>
      <c r="F23" s="32"/>
      <c r="G23" s="17">
        <f t="shared" si="2"/>
        <v>0</v>
      </c>
      <c r="H23" s="60" t="s">
        <v>218</v>
      </c>
      <c r="I23" s="61"/>
      <c r="J23" s="62"/>
      <c r="K23" s="6">
        <v>3080</v>
      </c>
      <c r="L23" s="32"/>
      <c r="M23" s="17">
        <f t="shared" ref="M23" si="3">K23*L23</f>
        <v>0</v>
      </c>
      <c r="N23" s="60" t="s">
        <v>35</v>
      </c>
      <c r="O23" s="62"/>
      <c r="P23" s="6">
        <v>350</v>
      </c>
      <c r="Q23" s="32"/>
      <c r="R23" s="17">
        <f t="shared" ref="R23" si="4">P23*Q23</f>
        <v>0</v>
      </c>
    </row>
    <row r="24" spans="2:22" s="7" customFormat="1" ht="13.5" customHeight="1" x14ac:dyDescent="0.25">
      <c r="B24" s="60" t="s">
        <v>4</v>
      </c>
      <c r="C24" s="61"/>
      <c r="D24" s="62"/>
      <c r="E24" s="6">
        <v>5500</v>
      </c>
      <c r="F24" s="32"/>
      <c r="G24" s="17">
        <f t="shared" si="2"/>
        <v>0</v>
      </c>
      <c r="H24" s="44" t="s">
        <v>7</v>
      </c>
      <c r="I24" s="46"/>
      <c r="J24" s="45"/>
      <c r="K24" s="6">
        <v>300</v>
      </c>
      <c r="L24" s="32"/>
      <c r="M24" s="17">
        <f>K24*L24</f>
        <v>0</v>
      </c>
      <c r="N24" s="60" t="s">
        <v>215</v>
      </c>
      <c r="O24" s="62"/>
      <c r="P24" s="6">
        <v>70</v>
      </c>
      <c r="Q24" s="32"/>
      <c r="R24" s="17">
        <f t="shared" ref="R24" si="5">P24*Q24</f>
        <v>0</v>
      </c>
    </row>
    <row r="25" spans="2:22" s="7" customFormat="1" ht="13.5" customHeight="1" x14ac:dyDescent="0.25">
      <c r="B25" s="60" t="s">
        <v>5</v>
      </c>
      <c r="C25" s="61"/>
      <c r="D25" s="62"/>
      <c r="E25" s="6">
        <v>3000</v>
      </c>
      <c r="F25" s="32"/>
      <c r="G25" s="17">
        <f t="shared" si="2"/>
        <v>0</v>
      </c>
      <c r="H25" s="44" t="s">
        <v>8</v>
      </c>
      <c r="I25" s="46"/>
      <c r="J25" s="45"/>
      <c r="K25" s="6">
        <v>100</v>
      </c>
      <c r="L25" s="32"/>
      <c r="M25" s="17">
        <f>K25*L25</f>
        <v>0</v>
      </c>
      <c r="N25" s="60" t="s">
        <v>125</v>
      </c>
      <c r="O25" s="62"/>
      <c r="P25" s="6">
        <v>400</v>
      </c>
      <c r="Q25" s="32"/>
      <c r="R25" s="17">
        <f>P25*Q25</f>
        <v>0</v>
      </c>
    </row>
    <row r="26" spans="2:22" s="7" customFormat="1" ht="13.5" customHeight="1" x14ac:dyDescent="0.25">
      <c r="B26" s="60" t="s">
        <v>6</v>
      </c>
      <c r="C26" s="61"/>
      <c r="D26" s="62"/>
      <c r="E26" s="6">
        <v>5500</v>
      </c>
      <c r="F26" s="32"/>
      <c r="G26" s="17">
        <f t="shared" si="2"/>
        <v>0</v>
      </c>
      <c r="H26" s="44" t="s">
        <v>9</v>
      </c>
      <c r="I26" s="46"/>
      <c r="J26" s="45"/>
      <c r="K26" s="6">
        <v>130</v>
      </c>
      <c r="L26" s="32"/>
      <c r="M26" s="17">
        <f>K26*L26</f>
        <v>0</v>
      </c>
      <c r="N26" s="60" t="s">
        <v>124</v>
      </c>
      <c r="O26" s="62"/>
      <c r="P26" s="6">
        <v>50</v>
      </c>
      <c r="Q26" s="32"/>
      <c r="R26" s="17">
        <f>P26*Q26</f>
        <v>0</v>
      </c>
    </row>
    <row r="27" spans="2:22" s="7" customFormat="1" ht="13.5" customHeight="1" x14ac:dyDescent="0.25">
      <c r="B27" s="63" t="s">
        <v>156</v>
      </c>
      <c r="C27" s="63"/>
      <c r="D27" s="63"/>
      <c r="E27" s="63"/>
      <c r="F27" s="63"/>
      <c r="G27" s="18"/>
      <c r="H27" s="63" t="s">
        <v>155</v>
      </c>
      <c r="I27" s="63"/>
      <c r="J27" s="63"/>
      <c r="K27" s="63"/>
      <c r="L27" s="63"/>
      <c r="M27" s="17"/>
      <c r="N27" s="63" t="s">
        <v>154</v>
      </c>
      <c r="O27" s="63"/>
      <c r="P27" s="63"/>
      <c r="Q27" s="63"/>
      <c r="R27" s="19"/>
    </row>
    <row r="28" spans="2:22" s="7" customFormat="1" ht="13.5" x14ac:dyDescent="0.25">
      <c r="B28" s="77" t="s">
        <v>0</v>
      </c>
      <c r="C28" s="78"/>
      <c r="D28" s="79"/>
      <c r="E28" s="11" t="s">
        <v>108</v>
      </c>
      <c r="F28" s="11" t="s">
        <v>1</v>
      </c>
      <c r="G28" s="19"/>
      <c r="H28" s="77" t="s">
        <v>0</v>
      </c>
      <c r="I28" s="78"/>
      <c r="J28" s="79"/>
      <c r="K28" s="11" t="s">
        <v>108</v>
      </c>
      <c r="L28" s="11" t="s">
        <v>1</v>
      </c>
      <c r="M28" s="17"/>
      <c r="N28" s="10" t="s">
        <v>126</v>
      </c>
      <c r="O28" s="11" t="s">
        <v>127</v>
      </c>
      <c r="P28" s="11" t="s">
        <v>108</v>
      </c>
      <c r="Q28" s="11" t="s">
        <v>1</v>
      </c>
      <c r="R28" s="19"/>
    </row>
    <row r="29" spans="2:22" s="7" customFormat="1" ht="13.5" x14ac:dyDescent="0.25">
      <c r="B29" s="60" t="s">
        <v>79</v>
      </c>
      <c r="C29" s="61"/>
      <c r="D29" s="62"/>
      <c r="E29" s="6">
        <v>1000</v>
      </c>
      <c r="F29" s="32"/>
      <c r="G29" s="17">
        <f t="shared" ref="G29" si="6">E29*F29</f>
        <v>0</v>
      </c>
      <c r="H29" s="60" t="s">
        <v>36</v>
      </c>
      <c r="I29" s="61"/>
      <c r="J29" s="62"/>
      <c r="K29" s="6">
        <v>1000</v>
      </c>
      <c r="L29" s="32"/>
      <c r="M29" s="17">
        <f t="shared" ref="M29:M43" si="7">K29*L29</f>
        <v>0</v>
      </c>
      <c r="N29" s="12" t="s">
        <v>216</v>
      </c>
      <c r="O29" s="33"/>
      <c r="P29" s="6">
        <v>184</v>
      </c>
      <c r="Q29" s="32"/>
      <c r="R29" s="17">
        <f t="shared" ref="R29" si="8">P29*Q29</f>
        <v>0</v>
      </c>
    </row>
    <row r="30" spans="2:22" s="7" customFormat="1" ht="13.5" x14ac:dyDescent="0.25">
      <c r="B30" s="60" t="s">
        <v>222</v>
      </c>
      <c r="C30" s="61"/>
      <c r="D30" s="62"/>
      <c r="E30" s="6">
        <v>2000</v>
      </c>
      <c r="F30" s="32"/>
      <c r="G30" s="17">
        <f t="shared" ref="G30" si="9">E30*F30</f>
        <v>0</v>
      </c>
      <c r="H30" s="60" t="s">
        <v>37</v>
      </c>
      <c r="I30" s="61"/>
      <c r="J30" s="62"/>
      <c r="K30" s="6">
        <v>250</v>
      </c>
      <c r="L30" s="32"/>
      <c r="M30" s="17">
        <f t="shared" si="7"/>
        <v>0</v>
      </c>
      <c r="N30" s="12" t="s">
        <v>128</v>
      </c>
      <c r="O30" s="33"/>
      <c r="P30" s="6">
        <v>368</v>
      </c>
      <c r="Q30" s="32"/>
      <c r="R30" s="17">
        <f t="shared" ref="R30:R31" si="10">P30*Q30</f>
        <v>0</v>
      </c>
    </row>
    <row r="31" spans="2:22" s="7" customFormat="1" ht="13.5" x14ac:dyDescent="0.25">
      <c r="B31" s="60" t="s">
        <v>10</v>
      </c>
      <c r="C31" s="61"/>
      <c r="D31" s="62"/>
      <c r="E31" s="6">
        <v>450</v>
      </c>
      <c r="F31" s="32"/>
      <c r="G31" s="17">
        <f t="shared" ref="G31:G50" si="11">E31*F31</f>
        <v>0</v>
      </c>
      <c r="H31" s="60" t="s">
        <v>38</v>
      </c>
      <c r="I31" s="61"/>
      <c r="J31" s="62"/>
      <c r="K31" s="6">
        <v>50</v>
      </c>
      <c r="L31" s="32"/>
      <c r="M31" s="17">
        <f t="shared" si="7"/>
        <v>0</v>
      </c>
      <c r="N31" s="12" t="s">
        <v>217</v>
      </c>
      <c r="O31" s="33"/>
      <c r="P31" s="6">
        <v>552</v>
      </c>
      <c r="Q31" s="32"/>
      <c r="R31" s="17">
        <f t="shared" si="10"/>
        <v>0</v>
      </c>
    </row>
    <row r="32" spans="2:22" s="7" customFormat="1" ht="13.5" x14ac:dyDescent="0.25">
      <c r="B32" s="60" t="s">
        <v>11</v>
      </c>
      <c r="C32" s="61"/>
      <c r="D32" s="62"/>
      <c r="E32" s="6">
        <v>100</v>
      </c>
      <c r="F32" s="32"/>
      <c r="G32" s="17">
        <f t="shared" si="11"/>
        <v>0</v>
      </c>
      <c r="H32" s="60" t="s">
        <v>39</v>
      </c>
      <c r="I32" s="61"/>
      <c r="J32" s="62"/>
      <c r="K32" s="6">
        <v>350</v>
      </c>
      <c r="L32" s="32"/>
      <c r="M32" s="17">
        <f t="shared" si="7"/>
        <v>0</v>
      </c>
      <c r="N32" s="12" t="s">
        <v>129</v>
      </c>
      <c r="O32" s="33"/>
      <c r="P32" s="6">
        <v>736</v>
      </c>
      <c r="Q32" s="32"/>
      <c r="R32" s="17">
        <f t="shared" ref="R32:R41" si="12">P32*Q32</f>
        <v>0</v>
      </c>
    </row>
    <row r="33" spans="2:25" s="7" customFormat="1" ht="13.5" x14ac:dyDescent="0.25">
      <c r="B33" s="60" t="s">
        <v>12</v>
      </c>
      <c r="C33" s="61"/>
      <c r="D33" s="62"/>
      <c r="E33" s="6">
        <v>300</v>
      </c>
      <c r="F33" s="32"/>
      <c r="G33" s="17">
        <f t="shared" si="11"/>
        <v>0</v>
      </c>
      <c r="H33" s="60" t="s">
        <v>50</v>
      </c>
      <c r="I33" s="61"/>
      <c r="J33" s="62"/>
      <c r="K33" s="6">
        <v>900</v>
      </c>
      <c r="L33" s="32"/>
      <c r="M33" s="17">
        <f t="shared" si="7"/>
        <v>0</v>
      </c>
      <c r="N33" s="12" t="s">
        <v>212</v>
      </c>
      <c r="O33" s="33"/>
      <c r="P33" s="6">
        <v>1104</v>
      </c>
      <c r="Q33" s="32"/>
      <c r="R33" s="17">
        <f t="shared" si="12"/>
        <v>0</v>
      </c>
    </row>
    <row r="34" spans="2:25" s="7" customFormat="1" ht="13.5" x14ac:dyDescent="0.25">
      <c r="B34" s="60" t="s">
        <v>13</v>
      </c>
      <c r="C34" s="61"/>
      <c r="D34" s="62"/>
      <c r="E34" s="6">
        <v>4500</v>
      </c>
      <c r="F34" s="32"/>
      <c r="G34" s="17">
        <f t="shared" si="11"/>
        <v>0</v>
      </c>
      <c r="H34" s="60" t="s">
        <v>40</v>
      </c>
      <c r="I34" s="61"/>
      <c r="J34" s="62"/>
      <c r="K34" s="6">
        <v>1650</v>
      </c>
      <c r="L34" s="32"/>
      <c r="M34" s="17">
        <f t="shared" si="7"/>
        <v>0</v>
      </c>
      <c r="N34" s="12" t="s">
        <v>131</v>
      </c>
      <c r="O34" s="33"/>
      <c r="P34" s="6">
        <v>1472</v>
      </c>
      <c r="Q34" s="32"/>
      <c r="R34" s="17">
        <f t="shared" si="12"/>
        <v>0</v>
      </c>
    </row>
    <row r="35" spans="2:25" s="7" customFormat="1" ht="13.5" x14ac:dyDescent="0.25">
      <c r="B35" s="60" t="s">
        <v>14</v>
      </c>
      <c r="C35" s="61"/>
      <c r="D35" s="62"/>
      <c r="E35" s="6">
        <v>75</v>
      </c>
      <c r="F35" s="32"/>
      <c r="G35" s="17">
        <f t="shared" si="11"/>
        <v>0</v>
      </c>
      <c r="H35" s="60" t="s">
        <v>41</v>
      </c>
      <c r="I35" s="61"/>
      <c r="J35" s="62"/>
      <c r="K35" s="6">
        <v>750</v>
      </c>
      <c r="L35" s="32"/>
      <c r="M35" s="17">
        <f t="shared" si="7"/>
        <v>0</v>
      </c>
      <c r="N35" s="12" t="s">
        <v>132</v>
      </c>
      <c r="O35" s="33"/>
      <c r="P35" s="6">
        <v>2208</v>
      </c>
      <c r="Q35" s="32"/>
      <c r="R35" s="17">
        <f t="shared" si="12"/>
        <v>0</v>
      </c>
    </row>
    <row r="36" spans="2:25" s="7" customFormat="1" ht="13.5" x14ac:dyDescent="0.25">
      <c r="B36" s="60" t="s">
        <v>15</v>
      </c>
      <c r="C36" s="61"/>
      <c r="D36" s="62"/>
      <c r="E36" s="6">
        <v>60</v>
      </c>
      <c r="F36" s="32"/>
      <c r="G36" s="17">
        <f t="shared" si="11"/>
        <v>0</v>
      </c>
      <c r="H36" s="60" t="s">
        <v>42</v>
      </c>
      <c r="I36" s="61"/>
      <c r="J36" s="62"/>
      <c r="K36" s="6">
        <v>2700</v>
      </c>
      <c r="L36" s="32"/>
      <c r="M36" s="17">
        <f t="shared" si="7"/>
        <v>0</v>
      </c>
      <c r="N36" s="12" t="s">
        <v>133</v>
      </c>
      <c r="O36" s="33"/>
      <c r="P36" s="6">
        <v>2944</v>
      </c>
      <c r="Q36" s="32"/>
      <c r="R36" s="17">
        <f t="shared" si="12"/>
        <v>0</v>
      </c>
    </row>
    <row r="37" spans="2:25" s="7" customFormat="1" ht="13.5" x14ac:dyDescent="0.25">
      <c r="B37" s="60" t="s">
        <v>16</v>
      </c>
      <c r="C37" s="61"/>
      <c r="D37" s="62"/>
      <c r="E37" s="6">
        <v>2400</v>
      </c>
      <c r="F37" s="32"/>
      <c r="G37" s="17">
        <f t="shared" si="11"/>
        <v>0</v>
      </c>
      <c r="H37" s="60" t="s">
        <v>43</v>
      </c>
      <c r="I37" s="61"/>
      <c r="J37" s="62"/>
      <c r="K37" s="6">
        <v>1500</v>
      </c>
      <c r="L37" s="32"/>
      <c r="M37" s="17">
        <f t="shared" si="7"/>
        <v>0</v>
      </c>
      <c r="N37" s="12" t="s">
        <v>139</v>
      </c>
      <c r="O37" s="33"/>
      <c r="P37" s="6">
        <v>3680</v>
      </c>
      <c r="Q37" s="32"/>
      <c r="R37" s="17">
        <f t="shared" si="12"/>
        <v>0</v>
      </c>
      <c r="V37" s="8"/>
      <c r="W37" s="8"/>
      <c r="X37" s="5"/>
      <c r="Y37" s="5"/>
    </row>
    <row r="38" spans="2:25" s="7" customFormat="1" ht="13.5" x14ac:dyDescent="0.25">
      <c r="B38" s="60" t="s">
        <v>17</v>
      </c>
      <c r="C38" s="61"/>
      <c r="D38" s="62"/>
      <c r="E38" s="6">
        <v>300</v>
      </c>
      <c r="F38" s="32"/>
      <c r="G38" s="17">
        <f t="shared" si="11"/>
        <v>0</v>
      </c>
      <c r="H38" s="60" t="s">
        <v>44</v>
      </c>
      <c r="I38" s="61"/>
      <c r="J38" s="62"/>
      <c r="K38" s="6">
        <v>450</v>
      </c>
      <c r="L38" s="32"/>
      <c r="M38" s="17">
        <f t="shared" si="7"/>
        <v>0</v>
      </c>
      <c r="N38" s="12" t="s">
        <v>140</v>
      </c>
      <c r="O38" s="33"/>
      <c r="P38" s="6">
        <v>4416</v>
      </c>
      <c r="Q38" s="32"/>
      <c r="R38" s="17">
        <f t="shared" si="12"/>
        <v>0</v>
      </c>
      <c r="X38" s="5"/>
      <c r="Y38" s="5"/>
    </row>
    <row r="39" spans="2:25" s="7" customFormat="1" ht="13.5" x14ac:dyDescent="0.25">
      <c r="B39" s="60" t="s">
        <v>18</v>
      </c>
      <c r="C39" s="61"/>
      <c r="D39" s="62"/>
      <c r="E39" s="6">
        <v>150</v>
      </c>
      <c r="F39" s="32"/>
      <c r="G39" s="17">
        <f t="shared" si="11"/>
        <v>0</v>
      </c>
      <c r="H39" s="60" t="s">
        <v>45</v>
      </c>
      <c r="I39" s="61"/>
      <c r="J39" s="62"/>
      <c r="K39" s="6">
        <v>1400</v>
      </c>
      <c r="L39" s="32"/>
      <c r="M39" s="17">
        <f t="shared" si="7"/>
        <v>0</v>
      </c>
      <c r="N39" s="12" t="s">
        <v>134</v>
      </c>
      <c r="O39" s="33"/>
      <c r="P39" s="6">
        <v>5520</v>
      </c>
      <c r="Q39" s="32"/>
      <c r="R39" s="17">
        <f t="shared" si="12"/>
        <v>0</v>
      </c>
      <c r="X39" s="5"/>
      <c r="Y39" s="5"/>
    </row>
    <row r="40" spans="2:25" s="7" customFormat="1" ht="13.5" x14ac:dyDescent="0.25">
      <c r="B40" s="60" t="s">
        <v>19</v>
      </c>
      <c r="C40" s="61"/>
      <c r="D40" s="62"/>
      <c r="E40" s="6">
        <v>140</v>
      </c>
      <c r="F40" s="32"/>
      <c r="G40" s="17">
        <f t="shared" si="11"/>
        <v>0</v>
      </c>
      <c r="H40" s="60" t="s">
        <v>46</v>
      </c>
      <c r="I40" s="61"/>
      <c r="J40" s="62"/>
      <c r="K40" s="6">
        <v>1300</v>
      </c>
      <c r="L40" s="32"/>
      <c r="M40" s="17">
        <f t="shared" si="7"/>
        <v>0</v>
      </c>
      <c r="N40" s="12" t="s">
        <v>135</v>
      </c>
      <c r="O40" s="33"/>
      <c r="P40" s="6">
        <v>7360</v>
      </c>
      <c r="Q40" s="32"/>
      <c r="R40" s="17">
        <f t="shared" si="12"/>
        <v>0</v>
      </c>
      <c r="X40" s="5"/>
      <c r="Y40" s="5"/>
    </row>
    <row r="41" spans="2:25" s="7" customFormat="1" ht="13.5" x14ac:dyDescent="0.25">
      <c r="B41" s="60" t="s">
        <v>20</v>
      </c>
      <c r="C41" s="61"/>
      <c r="D41" s="62"/>
      <c r="E41" s="6">
        <v>80</v>
      </c>
      <c r="F41" s="32"/>
      <c r="G41" s="17">
        <f t="shared" si="11"/>
        <v>0</v>
      </c>
      <c r="H41" s="60" t="s">
        <v>47</v>
      </c>
      <c r="I41" s="61"/>
      <c r="J41" s="62"/>
      <c r="K41" s="6">
        <v>100</v>
      </c>
      <c r="L41" s="32"/>
      <c r="M41" s="17">
        <f t="shared" si="7"/>
        <v>0</v>
      </c>
      <c r="N41" s="12" t="s">
        <v>141</v>
      </c>
      <c r="O41" s="33"/>
      <c r="P41" s="6">
        <v>11040</v>
      </c>
      <c r="Q41" s="32"/>
      <c r="R41" s="17">
        <f t="shared" si="12"/>
        <v>0</v>
      </c>
      <c r="X41" s="5"/>
      <c r="Y41" s="5"/>
    </row>
    <row r="42" spans="2:25" s="7" customFormat="1" ht="13.5" x14ac:dyDescent="0.25">
      <c r="B42" s="60" t="s">
        <v>21</v>
      </c>
      <c r="C42" s="61"/>
      <c r="D42" s="62"/>
      <c r="E42" s="6">
        <v>1200</v>
      </c>
      <c r="F42" s="32"/>
      <c r="G42" s="17">
        <f t="shared" si="11"/>
        <v>0</v>
      </c>
      <c r="H42" s="60" t="s">
        <v>48</v>
      </c>
      <c r="I42" s="61"/>
      <c r="J42" s="62"/>
      <c r="K42" s="6">
        <v>1500</v>
      </c>
      <c r="L42" s="32"/>
      <c r="M42" s="17">
        <f t="shared" si="7"/>
        <v>0</v>
      </c>
      <c r="N42" s="63" t="s">
        <v>157</v>
      </c>
      <c r="O42" s="63"/>
      <c r="P42" s="63"/>
      <c r="Q42" s="63"/>
      <c r="R42" s="19"/>
    </row>
    <row r="43" spans="2:25" s="7" customFormat="1" ht="13.5" x14ac:dyDescent="0.25">
      <c r="B43" s="60" t="s">
        <v>22</v>
      </c>
      <c r="C43" s="61"/>
      <c r="D43" s="62"/>
      <c r="E43" s="6">
        <v>350</v>
      </c>
      <c r="F43" s="32"/>
      <c r="G43" s="17">
        <f t="shared" si="11"/>
        <v>0</v>
      </c>
      <c r="H43" s="60" t="s">
        <v>49</v>
      </c>
      <c r="I43" s="61"/>
      <c r="J43" s="62"/>
      <c r="K43" s="6">
        <v>1700</v>
      </c>
      <c r="L43" s="32"/>
      <c r="M43" s="17">
        <f t="shared" si="7"/>
        <v>0</v>
      </c>
      <c r="N43" s="77" t="s">
        <v>0</v>
      </c>
      <c r="O43" s="79"/>
      <c r="P43" s="11" t="s">
        <v>108</v>
      </c>
      <c r="Q43" s="11" t="s">
        <v>1</v>
      </c>
      <c r="R43" s="19"/>
      <c r="V43" s="8"/>
      <c r="W43" s="8"/>
      <c r="X43" s="5"/>
      <c r="Y43" s="5"/>
    </row>
    <row r="44" spans="2:25" s="7" customFormat="1" ht="13.5" x14ac:dyDescent="0.25">
      <c r="B44" s="60" t="s">
        <v>23</v>
      </c>
      <c r="C44" s="61"/>
      <c r="D44" s="62"/>
      <c r="E44" s="6">
        <v>200</v>
      </c>
      <c r="F44" s="32"/>
      <c r="G44" s="17">
        <f t="shared" si="11"/>
        <v>0</v>
      </c>
      <c r="H44" s="63" t="s">
        <v>158</v>
      </c>
      <c r="I44" s="63"/>
      <c r="J44" s="63"/>
      <c r="K44" s="63"/>
      <c r="L44" s="63"/>
      <c r="M44" s="17"/>
      <c r="N44" s="60" t="s">
        <v>51</v>
      </c>
      <c r="O44" s="62"/>
      <c r="P44" s="6">
        <v>6</v>
      </c>
      <c r="Q44" s="32"/>
      <c r="R44" s="17">
        <f t="shared" ref="R44:R60" si="13">P44*Q44</f>
        <v>0</v>
      </c>
      <c r="X44" s="5"/>
      <c r="Y44" s="5"/>
    </row>
    <row r="45" spans="2:25" s="7" customFormat="1" ht="13.5" x14ac:dyDescent="0.25">
      <c r="B45" s="60" t="s">
        <v>24</v>
      </c>
      <c r="C45" s="61"/>
      <c r="D45" s="62"/>
      <c r="E45" s="6">
        <v>1200</v>
      </c>
      <c r="F45" s="32"/>
      <c r="G45" s="17">
        <f t="shared" si="11"/>
        <v>0</v>
      </c>
      <c r="H45" s="77" t="s">
        <v>0</v>
      </c>
      <c r="I45" s="78"/>
      <c r="J45" s="79"/>
      <c r="K45" s="11" t="s">
        <v>108</v>
      </c>
      <c r="L45" s="11" t="s">
        <v>1</v>
      </c>
      <c r="M45" s="17"/>
      <c r="N45" s="60" t="s">
        <v>52</v>
      </c>
      <c r="O45" s="62"/>
      <c r="P45" s="6">
        <v>9</v>
      </c>
      <c r="Q45" s="32"/>
      <c r="R45" s="17">
        <f t="shared" si="13"/>
        <v>0</v>
      </c>
      <c r="X45" s="5"/>
      <c r="Y45" s="5"/>
    </row>
    <row r="46" spans="2:25" s="7" customFormat="1" ht="13.5" x14ac:dyDescent="0.25">
      <c r="B46" s="60" t="s">
        <v>25</v>
      </c>
      <c r="C46" s="61"/>
      <c r="D46" s="62"/>
      <c r="E46" s="6">
        <v>400</v>
      </c>
      <c r="F46" s="32"/>
      <c r="G46" s="17">
        <f t="shared" si="11"/>
        <v>0</v>
      </c>
      <c r="H46" s="60" t="s">
        <v>72</v>
      </c>
      <c r="I46" s="61"/>
      <c r="J46" s="62"/>
      <c r="K46" s="13">
        <v>15</v>
      </c>
      <c r="L46" s="32"/>
      <c r="M46" s="17">
        <f t="shared" ref="M46:M57" si="14">K46*L46</f>
        <v>0</v>
      </c>
      <c r="N46" s="60" t="s">
        <v>53</v>
      </c>
      <c r="O46" s="62"/>
      <c r="P46" s="6">
        <v>12</v>
      </c>
      <c r="Q46" s="32"/>
      <c r="R46" s="17">
        <f t="shared" si="13"/>
        <v>0</v>
      </c>
      <c r="X46" s="5"/>
      <c r="Y46" s="5"/>
    </row>
    <row r="47" spans="2:25" s="7" customFormat="1" ht="13.5" x14ac:dyDescent="0.25">
      <c r="B47" s="60" t="s">
        <v>26</v>
      </c>
      <c r="C47" s="61"/>
      <c r="D47" s="62"/>
      <c r="E47" s="6">
        <v>1500</v>
      </c>
      <c r="F47" s="32"/>
      <c r="G47" s="17">
        <f t="shared" si="11"/>
        <v>0</v>
      </c>
      <c r="H47" s="60" t="s">
        <v>73</v>
      </c>
      <c r="I47" s="61"/>
      <c r="J47" s="62"/>
      <c r="K47" s="13">
        <v>900</v>
      </c>
      <c r="L47" s="32"/>
      <c r="M47" s="17">
        <f t="shared" si="14"/>
        <v>0</v>
      </c>
      <c r="N47" s="60" t="s">
        <v>54</v>
      </c>
      <c r="O47" s="62"/>
      <c r="P47" s="6">
        <v>15</v>
      </c>
      <c r="Q47" s="32"/>
      <c r="R47" s="17">
        <f t="shared" si="13"/>
        <v>0</v>
      </c>
      <c r="X47" s="5"/>
      <c r="Y47" s="5"/>
    </row>
    <row r="48" spans="2:25" s="7" customFormat="1" ht="13.5" x14ac:dyDescent="0.25">
      <c r="B48" s="60" t="s">
        <v>80</v>
      </c>
      <c r="C48" s="61"/>
      <c r="D48" s="62"/>
      <c r="E48" s="6">
        <v>1200</v>
      </c>
      <c r="F48" s="32"/>
      <c r="G48" s="17">
        <f t="shared" si="11"/>
        <v>0</v>
      </c>
      <c r="H48" s="60" t="s">
        <v>74</v>
      </c>
      <c r="I48" s="61"/>
      <c r="J48" s="62"/>
      <c r="K48" s="13">
        <v>5</v>
      </c>
      <c r="L48" s="32"/>
      <c r="M48" s="17">
        <f t="shared" si="14"/>
        <v>0</v>
      </c>
      <c r="N48" s="60" t="s">
        <v>55</v>
      </c>
      <c r="O48" s="62"/>
      <c r="P48" s="6">
        <v>18</v>
      </c>
      <c r="Q48" s="32"/>
      <c r="R48" s="17">
        <f t="shared" si="13"/>
        <v>0</v>
      </c>
      <c r="X48" s="5"/>
      <c r="Y48" s="5"/>
    </row>
    <row r="49" spans="2:25" s="7" customFormat="1" ht="13.5" x14ac:dyDescent="0.25">
      <c r="B49" s="60" t="s">
        <v>221</v>
      </c>
      <c r="C49" s="61"/>
      <c r="D49" s="62"/>
      <c r="E49" s="6">
        <v>600</v>
      </c>
      <c r="F49" s="32"/>
      <c r="G49" s="17">
        <f t="shared" si="11"/>
        <v>0</v>
      </c>
      <c r="H49" s="60" t="s">
        <v>75</v>
      </c>
      <c r="I49" s="61"/>
      <c r="J49" s="62"/>
      <c r="K49" s="13">
        <v>600</v>
      </c>
      <c r="L49" s="32"/>
      <c r="M49" s="17">
        <f t="shared" si="14"/>
        <v>0</v>
      </c>
      <c r="N49" s="60" t="s">
        <v>56</v>
      </c>
      <c r="O49" s="62"/>
      <c r="P49" s="6">
        <v>20</v>
      </c>
      <c r="Q49" s="32"/>
      <c r="R49" s="17">
        <f t="shared" si="13"/>
        <v>0</v>
      </c>
      <c r="X49" s="5"/>
      <c r="Y49" s="5"/>
    </row>
    <row r="50" spans="2:25" s="7" customFormat="1" ht="13.5" x14ac:dyDescent="0.25">
      <c r="B50" s="60" t="s">
        <v>32</v>
      </c>
      <c r="C50" s="61"/>
      <c r="D50" s="62"/>
      <c r="E50" s="6">
        <v>1000</v>
      </c>
      <c r="F50" s="32"/>
      <c r="G50" s="17">
        <f t="shared" si="11"/>
        <v>0</v>
      </c>
      <c r="H50" s="60" t="s">
        <v>76</v>
      </c>
      <c r="I50" s="61"/>
      <c r="J50" s="62"/>
      <c r="K50" s="13">
        <v>1000</v>
      </c>
      <c r="L50" s="32"/>
      <c r="M50" s="17">
        <f t="shared" si="14"/>
        <v>0</v>
      </c>
      <c r="N50" s="60" t="s">
        <v>57</v>
      </c>
      <c r="O50" s="62"/>
      <c r="P50" s="6">
        <v>24</v>
      </c>
      <c r="Q50" s="32"/>
      <c r="R50" s="17">
        <f t="shared" si="13"/>
        <v>0</v>
      </c>
      <c r="X50" s="5"/>
      <c r="Y50" s="5"/>
    </row>
    <row r="51" spans="2:25" s="7" customFormat="1" ht="13.5" x14ac:dyDescent="0.25">
      <c r="B51" s="63" t="s">
        <v>159</v>
      </c>
      <c r="C51" s="63"/>
      <c r="D51" s="63"/>
      <c r="E51" s="63"/>
      <c r="F51" s="63"/>
      <c r="G51" s="17"/>
      <c r="H51" s="60" t="s">
        <v>27</v>
      </c>
      <c r="I51" s="61"/>
      <c r="J51" s="62"/>
      <c r="K51" s="13">
        <v>600</v>
      </c>
      <c r="L51" s="32"/>
      <c r="M51" s="17">
        <f t="shared" si="14"/>
        <v>0</v>
      </c>
      <c r="N51" s="60" t="s">
        <v>58</v>
      </c>
      <c r="O51" s="62"/>
      <c r="P51" s="6">
        <v>36</v>
      </c>
      <c r="Q51" s="32"/>
      <c r="R51" s="17">
        <f t="shared" si="13"/>
        <v>0</v>
      </c>
      <c r="X51" s="5"/>
      <c r="Y51" s="5"/>
    </row>
    <row r="52" spans="2:25" s="7" customFormat="1" ht="13.5" x14ac:dyDescent="0.25">
      <c r="B52" s="48" t="s">
        <v>0</v>
      </c>
      <c r="C52" s="49"/>
      <c r="D52" s="50"/>
      <c r="E52" s="11" t="s">
        <v>108</v>
      </c>
      <c r="F52" s="11" t="s">
        <v>1</v>
      </c>
      <c r="G52" s="17"/>
      <c r="H52" s="60" t="s">
        <v>29</v>
      </c>
      <c r="I52" s="61"/>
      <c r="J52" s="62"/>
      <c r="K52" s="13">
        <v>1865</v>
      </c>
      <c r="L52" s="32"/>
      <c r="M52" s="17">
        <f t="shared" si="14"/>
        <v>0</v>
      </c>
      <c r="N52" s="60" t="s">
        <v>59</v>
      </c>
      <c r="O52" s="62"/>
      <c r="P52" s="6">
        <v>40</v>
      </c>
      <c r="Q52" s="32"/>
      <c r="R52" s="17">
        <f t="shared" si="13"/>
        <v>0</v>
      </c>
      <c r="X52" s="5"/>
      <c r="Y52" s="5"/>
    </row>
    <row r="53" spans="2:25" s="7" customFormat="1" ht="13.5" x14ac:dyDescent="0.25">
      <c r="B53" s="60" t="s">
        <v>68</v>
      </c>
      <c r="C53" s="61"/>
      <c r="D53" s="62"/>
      <c r="E53" s="6">
        <v>200</v>
      </c>
      <c r="F53" s="32"/>
      <c r="G53" s="17">
        <f t="shared" ref="G53" si="15">E53*F53</f>
        <v>0</v>
      </c>
      <c r="H53" s="60" t="s">
        <v>28</v>
      </c>
      <c r="I53" s="61"/>
      <c r="J53" s="62"/>
      <c r="K53" s="13">
        <v>4103</v>
      </c>
      <c r="L53" s="32"/>
      <c r="M53" s="17">
        <f t="shared" si="14"/>
        <v>0</v>
      </c>
      <c r="N53" s="60" t="s">
        <v>60</v>
      </c>
      <c r="O53" s="62"/>
      <c r="P53" s="6">
        <v>45</v>
      </c>
      <c r="Q53" s="32"/>
      <c r="R53" s="17">
        <f t="shared" si="13"/>
        <v>0</v>
      </c>
      <c r="X53" s="5"/>
      <c r="Y53" s="5"/>
    </row>
    <row r="54" spans="2:25" s="7" customFormat="1" ht="13.5" x14ac:dyDescent="0.25">
      <c r="B54" s="60" t="s">
        <v>219</v>
      </c>
      <c r="C54" s="61"/>
      <c r="D54" s="62"/>
      <c r="E54" s="6">
        <v>20</v>
      </c>
      <c r="F54" s="32"/>
      <c r="G54" s="17">
        <f t="shared" ref="G54" si="16">E54*F54</f>
        <v>0</v>
      </c>
      <c r="H54" s="60" t="s">
        <v>31</v>
      </c>
      <c r="I54" s="61"/>
      <c r="J54" s="62"/>
      <c r="K54" s="13">
        <v>746</v>
      </c>
      <c r="L54" s="32"/>
      <c r="M54" s="17">
        <f t="shared" si="14"/>
        <v>0</v>
      </c>
      <c r="N54" s="60" t="s">
        <v>61</v>
      </c>
      <c r="O54" s="62"/>
      <c r="P54" s="6">
        <v>60</v>
      </c>
      <c r="Q54" s="32"/>
      <c r="R54" s="17">
        <f t="shared" si="13"/>
        <v>0</v>
      </c>
      <c r="X54" s="5"/>
      <c r="Y54" s="5"/>
    </row>
    <row r="55" spans="2:25" s="7" customFormat="1" ht="13.5" x14ac:dyDescent="0.25">
      <c r="B55" s="60" t="s">
        <v>220</v>
      </c>
      <c r="C55" s="61"/>
      <c r="D55" s="62"/>
      <c r="E55" s="6">
        <v>40</v>
      </c>
      <c r="F55" s="32"/>
      <c r="G55" s="17">
        <f t="shared" ref="G55" si="17">E55*F55</f>
        <v>0</v>
      </c>
      <c r="H55" s="60" t="s">
        <v>30</v>
      </c>
      <c r="I55" s="61"/>
      <c r="J55" s="62"/>
      <c r="K55" s="13">
        <v>1492</v>
      </c>
      <c r="L55" s="32"/>
      <c r="M55" s="17">
        <f t="shared" si="14"/>
        <v>0</v>
      </c>
      <c r="N55" s="60" t="s">
        <v>62</v>
      </c>
      <c r="O55" s="62"/>
      <c r="P55" s="6">
        <v>70</v>
      </c>
      <c r="Q55" s="32"/>
      <c r="R55" s="17">
        <f t="shared" si="13"/>
        <v>0</v>
      </c>
      <c r="X55" s="5"/>
      <c r="Y55" s="5"/>
    </row>
    <row r="56" spans="2:25" s="7" customFormat="1" ht="13.5" x14ac:dyDescent="0.25">
      <c r="B56" s="60" t="s">
        <v>69</v>
      </c>
      <c r="C56" s="61"/>
      <c r="D56" s="62"/>
      <c r="E56" s="6">
        <v>110</v>
      </c>
      <c r="F56" s="32"/>
      <c r="G56" s="17">
        <f>E56*F56</f>
        <v>0</v>
      </c>
      <c r="H56" s="60" t="s">
        <v>78</v>
      </c>
      <c r="I56" s="61"/>
      <c r="J56" s="62"/>
      <c r="K56" s="13">
        <v>1500</v>
      </c>
      <c r="L56" s="32"/>
      <c r="M56" s="17">
        <f t="shared" si="14"/>
        <v>0</v>
      </c>
      <c r="N56" s="60" t="s">
        <v>63</v>
      </c>
      <c r="O56" s="62"/>
      <c r="P56" s="6">
        <v>100</v>
      </c>
      <c r="Q56" s="32"/>
      <c r="R56" s="17">
        <f t="shared" si="13"/>
        <v>0</v>
      </c>
    </row>
    <row r="57" spans="2:25" s="7" customFormat="1" ht="13.5" x14ac:dyDescent="0.25">
      <c r="B57" s="60" t="s">
        <v>70</v>
      </c>
      <c r="C57" s="61"/>
      <c r="D57" s="62"/>
      <c r="E57" s="6">
        <v>200</v>
      </c>
      <c r="F57" s="32"/>
      <c r="G57" s="17">
        <f>E57*F57</f>
        <v>0</v>
      </c>
      <c r="H57" s="60" t="s">
        <v>77</v>
      </c>
      <c r="I57" s="61"/>
      <c r="J57" s="62"/>
      <c r="K57" s="13">
        <v>370</v>
      </c>
      <c r="L57" s="32"/>
      <c r="M57" s="17">
        <f t="shared" si="14"/>
        <v>0</v>
      </c>
      <c r="N57" s="60" t="s">
        <v>64</v>
      </c>
      <c r="O57" s="62"/>
      <c r="P57" s="6">
        <v>150</v>
      </c>
      <c r="Q57" s="32"/>
      <c r="R57" s="17">
        <f t="shared" si="13"/>
        <v>0</v>
      </c>
    </row>
    <row r="58" spans="2:25" s="7" customFormat="1" ht="13.5" x14ac:dyDescent="0.25">
      <c r="B58" s="60" t="s">
        <v>71</v>
      </c>
      <c r="C58" s="61"/>
      <c r="D58" s="62"/>
      <c r="E58" s="6">
        <v>85</v>
      </c>
      <c r="F58" s="32"/>
      <c r="G58" s="17">
        <f>E58*F58</f>
        <v>0</v>
      </c>
      <c r="M58" s="17"/>
      <c r="N58" s="60" t="s">
        <v>65</v>
      </c>
      <c r="O58" s="62"/>
      <c r="P58" s="6">
        <v>250</v>
      </c>
      <c r="Q58" s="32"/>
      <c r="R58" s="17">
        <f t="shared" si="13"/>
        <v>0</v>
      </c>
    </row>
    <row r="59" spans="2:25" s="7" customFormat="1" ht="13.5" x14ac:dyDescent="0.25">
      <c r="B59" s="63" t="s">
        <v>213</v>
      </c>
      <c r="C59" s="63"/>
      <c r="D59" s="63"/>
      <c r="E59" s="63"/>
      <c r="F59" s="63"/>
      <c r="G59" s="19"/>
      <c r="H59" s="5"/>
      <c r="I59" s="5"/>
      <c r="J59" s="5"/>
      <c r="M59" s="21"/>
      <c r="N59" s="60" t="s">
        <v>66</v>
      </c>
      <c r="O59" s="62"/>
      <c r="P59" s="6">
        <v>400</v>
      </c>
      <c r="Q59" s="32"/>
      <c r="R59" s="17">
        <f t="shared" si="13"/>
        <v>0</v>
      </c>
    </row>
    <row r="60" spans="2:25" s="7" customFormat="1" ht="13.5" x14ac:dyDescent="0.25">
      <c r="B60" s="48" t="s">
        <v>0</v>
      </c>
      <c r="C60" s="49"/>
      <c r="D60" s="50"/>
      <c r="E60" s="11" t="s">
        <v>108</v>
      </c>
      <c r="F60" s="11" t="s">
        <v>1</v>
      </c>
      <c r="G60" s="19"/>
      <c r="H60" s="5"/>
      <c r="I60" s="5"/>
      <c r="J60" s="5"/>
      <c r="M60" s="21"/>
      <c r="N60" s="60" t="s">
        <v>67</v>
      </c>
      <c r="O60" s="62"/>
      <c r="P60" s="6">
        <v>500</v>
      </c>
      <c r="Q60" s="32"/>
      <c r="R60" s="17">
        <f t="shared" si="13"/>
        <v>0</v>
      </c>
    </row>
    <row r="61" spans="2:25" s="7" customFormat="1" ht="13.5" x14ac:dyDescent="0.25">
      <c r="B61" s="60"/>
      <c r="C61" s="61"/>
      <c r="D61" s="62"/>
      <c r="E61" s="32"/>
      <c r="F61" s="32"/>
      <c r="G61" s="17">
        <f t="shared" ref="G61:G63" si="18">E61*F61</f>
        <v>0</v>
      </c>
      <c r="H61" s="5"/>
      <c r="I61" s="5"/>
      <c r="J61" s="5"/>
      <c r="M61" s="21"/>
      <c r="N61" s="47"/>
      <c r="O61" s="47"/>
      <c r="P61" s="5"/>
      <c r="Q61" s="51"/>
      <c r="R61" s="17"/>
    </row>
    <row r="62" spans="2:25" s="7" customFormat="1" ht="13.5" x14ac:dyDescent="0.25">
      <c r="B62" s="60"/>
      <c r="C62" s="61"/>
      <c r="D62" s="62"/>
      <c r="E62" s="32"/>
      <c r="F62" s="32"/>
      <c r="G62" s="17">
        <f t="shared" si="18"/>
        <v>0</v>
      </c>
      <c r="H62" s="5"/>
      <c r="I62" s="5"/>
      <c r="J62" s="5"/>
      <c r="M62" s="21"/>
      <c r="N62" s="47"/>
      <c r="O62" s="47"/>
      <c r="P62" s="5"/>
      <c r="Q62" s="51"/>
      <c r="R62" s="17"/>
    </row>
    <row r="63" spans="2:25" s="7" customFormat="1" ht="13.5" x14ac:dyDescent="0.25">
      <c r="B63" s="60"/>
      <c r="C63" s="61"/>
      <c r="D63" s="62"/>
      <c r="E63" s="32"/>
      <c r="F63" s="32"/>
      <c r="G63" s="17">
        <f t="shared" si="18"/>
        <v>0</v>
      </c>
      <c r="H63" s="5"/>
      <c r="I63" s="5"/>
      <c r="J63" s="5"/>
      <c r="M63" s="21"/>
      <c r="N63" s="47"/>
      <c r="O63" s="47"/>
      <c r="P63" s="5"/>
      <c r="Q63" s="51"/>
      <c r="R63" s="17"/>
    </row>
    <row r="64" spans="2:25" x14ac:dyDescent="0.25">
      <c r="B64" s="64" t="s">
        <v>142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3"/>
      <c r="N64" s="3"/>
      <c r="O64" s="3"/>
      <c r="P64" s="3"/>
      <c r="Q64" s="3"/>
      <c r="R64" s="28"/>
      <c r="U64" s="7"/>
      <c r="V64" s="7"/>
      <c r="W64" s="7"/>
      <c r="X64" s="7"/>
      <c r="Y64" s="7"/>
    </row>
    <row r="65" spans="2:20" s="7" customFormat="1" ht="13.5" x14ac:dyDescent="0.25">
      <c r="B65" s="7" t="s">
        <v>145</v>
      </c>
      <c r="G65" s="58"/>
      <c r="H65" s="16" t="s">
        <v>143</v>
      </c>
      <c r="I65" s="66"/>
      <c r="J65" s="66"/>
      <c r="K65" s="66"/>
      <c r="L65" s="16" t="s">
        <v>144</v>
      </c>
      <c r="M65" s="70"/>
      <c r="N65" s="70"/>
      <c r="O65" s="70"/>
      <c r="P65" s="70"/>
      <c r="Q65" s="70"/>
      <c r="R65" s="23"/>
    </row>
    <row r="66" spans="2:20" s="7" customFormat="1" ht="32.25" customHeight="1" x14ac:dyDescent="0.25">
      <c r="C66" s="70"/>
      <c r="D66" s="70"/>
      <c r="E66" s="70"/>
      <c r="F66" s="70"/>
      <c r="G66" s="70"/>
      <c r="H66" s="5"/>
      <c r="I66" s="5"/>
      <c r="J66" s="5"/>
      <c r="R66" s="23"/>
    </row>
    <row r="67" spans="2:20" s="7" customFormat="1" ht="13.5" x14ac:dyDescent="0.25">
      <c r="B67" s="65" t="s">
        <v>146</v>
      </c>
      <c r="C67" s="65"/>
      <c r="D67" s="65"/>
      <c r="E67" s="65"/>
      <c r="F67" s="65"/>
      <c r="G67" s="65"/>
      <c r="H67" s="5"/>
      <c r="I67" s="5"/>
      <c r="J67" s="5"/>
      <c r="R67" s="23"/>
    </row>
    <row r="68" spans="2:20" x14ac:dyDescent="0.25">
      <c r="B68" s="64" t="s">
        <v>147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2:20" s="7" customFormat="1" ht="13.5" x14ac:dyDescent="0.25">
      <c r="B69" s="65" t="s">
        <v>149</v>
      </c>
      <c r="C69" s="65"/>
      <c r="D69" s="65"/>
      <c r="E69" s="15" t="str">
        <f>IF(((SUM(G19:G63)+SUM(M19:M57)+SUM(R19:R60))/1000)=0,"",(SUM(G19:G63)+SUM(M19:M57)+SUM(R19:R60))/1000)</f>
        <v/>
      </c>
      <c r="F69" s="65" t="s">
        <v>182</v>
      </c>
      <c r="G69" s="65"/>
      <c r="H69" s="65"/>
      <c r="I69" s="65"/>
      <c r="J69" s="74" t="str">
        <f>IF(ISERROR(VLOOKUP(Q69,Auxiliar!I3:N15,6,0)),"",VLOOKUP(Q69,Auxiliar!I3:N15,6,0))</f>
        <v/>
      </c>
      <c r="K69" s="74"/>
      <c r="L69" s="74"/>
      <c r="M69" s="75" t="s">
        <v>181</v>
      </c>
      <c r="N69" s="75"/>
      <c r="O69" s="75"/>
      <c r="P69" s="75"/>
      <c r="Q69" s="14" t="str">
        <f>IF(E69="","",IF(E69&lt;=15,"A2",IF(AND(E69&gt;15,E69&lt;=25,L11=FALSE),"B2",IF(AND(L11=TRUE,E69&gt;15,E69&lt;=50,Auxiliar!E43&lt;=18),"B3",IF(AND(L11=TRUE,E69&gt;15,E69&lt;=50,Auxiliar!E43&gt;18,Auxiliar!E43&lt;=22),"B4",IF(AND(L11=TRUE,E69&gt;15,E69&lt;=50,Auxiliar!E43&gt;22,Auxiliar!E43&lt;=30),"B5",IF(AND(L11=FALSE,E69&gt;25,E69&lt;=75,Auxiliar!E43&lt;=19),"C13",IF(AND(L11=FALSE,E69&gt;25,E69&lt;=75,Auxiliar!E43&gt;19,Auxiliar!E43&lt;=26),"C14",IF(AND(L11=FALSE,E69&gt;25,E69&lt;=75,Auxiliar!E43&gt;26,Auxiliar!E43&lt;=32),"C15",IF(AND(L11=FALSE,E69&gt;25,E69&lt;=75,Auxiliar!E43&gt;32,Auxiliar!E43&lt;=46),"C16",IF(AND(L11=FALSE,E69&gt;25,E69&lt;=75,Auxiliar!E43&gt;46,Auxiliar!E43&lt;=66),"C17",IF(AND(L11=FALSE,E69&gt;25,E69&lt;=75,Auxiliar!E43&gt;66,Auxiliar!E43&lt;=82),"C18","Consultar"))))))))))))</f>
        <v/>
      </c>
      <c r="R69" s="21"/>
      <c r="T69" s="5"/>
    </row>
    <row r="70" spans="2:20" s="7" customFormat="1" ht="4.5" customHeight="1" x14ac:dyDescent="0.25">
      <c r="F70" s="5"/>
      <c r="G70" s="57"/>
      <c r="H70" s="5"/>
      <c r="I70" s="5"/>
      <c r="J70" s="5"/>
      <c r="K70" s="5"/>
      <c r="L70" s="5"/>
      <c r="M70" s="5"/>
      <c r="N70" s="5"/>
      <c r="O70" s="5"/>
      <c r="P70" s="5"/>
      <c r="Q70" s="5"/>
      <c r="R70" s="21"/>
    </row>
    <row r="71" spans="2:20" s="7" customFormat="1" ht="13.5" x14ac:dyDescent="0.25">
      <c r="F71" s="5"/>
      <c r="G71" s="57"/>
      <c r="H71" s="5"/>
      <c r="I71" s="5"/>
      <c r="J71" s="5"/>
      <c r="K71" s="5"/>
      <c r="L71" s="5"/>
      <c r="M71" s="5"/>
      <c r="N71" s="5"/>
      <c r="O71" s="5"/>
      <c r="P71" s="5"/>
      <c r="R71" s="23"/>
    </row>
    <row r="72" spans="2:20" s="7" customFormat="1" ht="13.5" x14ac:dyDescent="0.25">
      <c r="G72" s="58"/>
      <c r="H72" s="5"/>
      <c r="I72" s="5"/>
      <c r="J72" s="5"/>
      <c r="R72" s="23"/>
    </row>
    <row r="73" spans="2:20" s="7" customFormat="1" ht="13.5" x14ac:dyDescent="0.25">
      <c r="G73" s="58"/>
      <c r="H73" s="5"/>
      <c r="I73" s="5"/>
      <c r="J73" s="5"/>
      <c r="R73" s="23"/>
    </row>
    <row r="74" spans="2:20" s="7" customFormat="1" ht="13.5" x14ac:dyDescent="0.25">
      <c r="G74" s="58"/>
      <c r="H74" s="5"/>
      <c r="I74" s="5"/>
      <c r="J74" s="5"/>
      <c r="R74" s="23"/>
    </row>
    <row r="75" spans="2:20" s="7" customFormat="1" ht="13.5" x14ac:dyDescent="0.25">
      <c r="G75" s="58"/>
      <c r="H75" s="5"/>
      <c r="I75" s="5"/>
      <c r="J75" s="5"/>
      <c r="R75" s="23"/>
    </row>
    <row r="76" spans="2:20" s="7" customFormat="1" ht="13.5" x14ac:dyDescent="0.25">
      <c r="G76" s="58"/>
      <c r="H76" s="5"/>
      <c r="I76" s="5"/>
      <c r="J76" s="5"/>
      <c r="R76" s="23"/>
    </row>
    <row r="77" spans="2:20" s="7" customFormat="1" ht="13.5" x14ac:dyDescent="0.25">
      <c r="G77" s="58"/>
      <c r="H77" s="5"/>
      <c r="I77" s="5"/>
      <c r="J77" s="5"/>
      <c r="R77" s="23"/>
    </row>
    <row r="78" spans="2:20" s="7" customFormat="1" ht="13.5" x14ac:dyDescent="0.25">
      <c r="G78" s="58"/>
      <c r="H78" s="5"/>
      <c r="I78" s="5"/>
      <c r="J78" s="5"/>
      <c r="R78" s="23"/>
    </row>
    <row r="79" spans="2:20" s="7" customFormat="1" ht="13.5" x14ac:dyDescent="0.25">
      <c r="G79" s="58"/>
      <c r="H79" s="5"/>
      <c r="I79" s="5"/>
      <c r="J79" s="5"/>
      <c r="R79" s="23"/>
    </row>
    <row r="80" spans="2:20" s="7" customFormat="1" ht="13.5" x14ac:dyDescent="0.25">
      <c r="G80" s="58"/>
      <c r="H80" s="5"/>
      <c r="I80" s="5"/>
      <c r="J80" s="5"/>
      <c r="R80" s="23"/>
    </row>
    <row r="81" spans="6:25" s="7" customFormat="1" ht="13.5" x14ac:dyDescent="0.25">
      <c r="G81" s="58"/>
      <c r="H81" s="5"/>
      <c r="I81" s="5"/>
      <c r="J81" s="5"/>
      <c r="R81" s="23"/>
    </row>
    <row r="82" spans="6:25" s="7" customFormat="1" ht="13.5" x14ac:dyDescent="0.25">
      <c r="G82" s="58"/>
      <c r="H82" s="5"/>
      <c r="I82" s="5"/>
      <c r="J82" s="5"/>
      <c r="R82" s="23"/>
    </row>
    <row r="83" spans="6:25" s="7" customFormat="1" ht="13.5" x14ac:dyDescent="0.25">
      <c r="G83" s="58"/>
      <c r="H83" s="5"/>
      <c r="I83" s="5"/>
      <c r="J83" s="5"/>
      <c r="R83" s="23"/>
    </row>
    <row r="84" spans="6:25" s="7" customFormat="1" ht="13.5" x14ac:dyDescent="0.25">
      <c r="G84" s="58"/>
      <c r="H84" s="5"/>
      <c r="I84" s="5"/>
      <c r="J84" s="5"/>
      <c r="R84" s="23"/>
    </row>
    <row r="85" spans="6:25" s="7" customFormat="1" ht="13.5" x14ac:dyDescent="0.25">
      <c r="G85" s="58"/>
      <c r="H85" s="5"/>
      <c r="I85" s="5"/>
      <c r="J85" s="5"/>
      <c r="R85" s="23"/>
    </row>
    <row r="86" spans="6:25" s="7" customFormat="1" ht="13.5" x14ac:dyDescent="0.25">
      <c r="G86" s="58"/>
      <c r="H86" s="5"/>
      <c r="I86" s="5"/>
      <c r="J86" s="5"/>
      <c r="R86" s="23"/>
    </row>
    <row r="87" spans="6:25" s="7" customFormat="1" ht="13.5" x14ac:dyDescent="0.25">
      <c r="G87" s="58"/>
      <c r="H87" s="5"/>
      <c r="I87" s="5"/>
      <c r="J87" s="5"/>
      <c r="R87" s="23"/>
    </row>
    <row r="88" spans="6:25" s="7" customFormat="1" ht="13.5" x14ac:dyDescent="0.25">
      <c r="G88" s="58"/>
      <c r="H88" s="5"/>
      <c r="I88" s="5"/>
      <c r="J88" s="5"/>
      <c r="R88" s="23"/>
    </row>
    <row r="89" spans="6:25" s="7" customFormat="1" ht="13.5" x14ac:dyDescent="0.25">
      <c r="G89" s="58"/>
      <c r="H89" s="5"/>
      <c r="I89" s="5"/>
      <c r="J89" s="5"/>
      <c r="R89" s="23"/>
    </row>
    <row r="90" spans="6:25" s="7" customFormat="1" ht="13.5" x14ac:dyDescent="0.25">
      <c r="G90" s="58"/>
      <c r="H90" s="5"/>
      <c r="I90" s="5"/>
      <c r="J90" s="5"/>
      <c r="R90" s="23"/>
    </row>
    <row r="91" spans="6:25" s="7" customFormat="1" ht="13.5" x14ac:dyDescent="0.25">
      <c r="G91" s="58"/>
      <c r="H91" s="5"/>
      <c r="I91" s="5"/>
      <c r="J91" s="5"/>
      <c r="R91" s="23"/>
    </row>
    <row r="92" spans="6:25" x14ac:dyDescent="0.25">
      <c r="F92" s="1"/>
      <c r="G92" s="59"/>
      <c r="V92" s="7"/>
      <c r="W92" s="7"/>
      <c r="X92" s="7"/>
      <c r="Y92" s="7"/>
    </row>
    <row r="93" spans="6:25" x14ac:dyDescent="0.25">
      <c r="F93" s="1"/>
      <c r="G93" s="59"/>
      <c r="V93" s="7"/>
      <c r="W93" s="7"/>
      <c r="X93" s="7"/>
      <c r="Y93" s="7"/>
    </row>
    <row r="94" spans="6:25" x14ac:dyDescent="0.25">
      <c r="F94" s="1"/>
      <c r="G94" s="59"/>
      <c r="V94" s="7"/>
      <c r="W94" s="7"/>
      <c r="X94" s="7"/>
      <c r="Y94" s="7"/>
    </row>
    <row r="95" spans="6:25" x14ac:dyDescent="0.25">
      <c r="F95" s="1"/>
      <c r="G95" s="59"/>
      <c r="V95" s="7"/>
      <c r="W95" s="7"/>
      <c r="X95" s="7"/>
      <c r="Y95" s="7"/>
    </row>
    <row r="96" spans="6:25" x14ac:dyDescent="0.25">
      <c r="F96" s="1"/>
      <c r="G96" s="59"/>
      <c r="V96" s="7"/>
      <c r="W96" s="7"/>
      <c r="X96" s="5"/>
      <c r="Y96" s="5"/>
    </row>
    <row r="97" spans="6:25" x14ac:dyDescent="0.25">
      <c r="F97" s="1"/>
      <c r="G97" s="59"/>
      <c r="V97" s="7"/>
      <c r="W97" s="7"/>
      <c r="X97" s="5"/>
      <c r="Y97" s="5"/>
    </row>
    <row r="98" spans="6:25" x14ac:dyDescent="0.25">
      <c r="F98" s="1"/>
      <c r="G98" s="59"/>
      <c r="X98" s="2"/>
      <c r="Y98" s="2"/>
    </row>
    <row r="99" spans="6:25" x14ac:dyDescent="0.25">
      <c r="F99" s="1"/>
      <c r="G99" s="59"/>
      <c r="X99" s="2"/>
      <c r="Y99" s="2"/>
    </row>
    <row r="100" spans="6:25" x14ac:dyDescent="0.25">
      <c r="F100" s="1"/>
      <c r="G100" s="59"/>
      <c r="X100" s="2"/>
      <c r="Y100" s="2"/>
    </row>
    <row r="101" spans="6:25" x14ac:dyDescent="0.25">
      <c r="F101" s="1"/>
      <c r="G101" s="59"/>
      <c r="X101" s="2"/>
      <c r="Y101" s="2"/>
    </row>
    <row r="102" spans="6:25" x14ac:dyDescent="0.25">
      <c r="F102" s="1"/>
      <c r="G102" s="59"/>
      <c r="X102" s="2"/>
      <c r="Y102" s="2"/>
    </row>
    <row r="103" spans="6:25" x14ac:dyDescent="0.25">
      <c r="F103" s="1"/>
      <c r="G103" s="59"/>
      <c r="X103" s="2"/>
      <c r="Y103" s="2"/>
    </row>
    <row r="104" spans="6:25" x14ac:dyDescent="0.25">
      <c r="F104" s="1"/>
      <c r="G104" s="59"/>
      <c r="X104" s="2"/>
      <c r="Y104" s="2"/>
    </row>
    <row r="105" spans="6:25" x14ac:dyDescent="0.25">
      <c r="F105" s="1"/>
      <c r="G105" s="59"/>
      <c r="X105" s="2"/>
      <c r="Y105" s="2"/>
    </row>
    <row r="106" spans="6:25" x14ac:dyDescent="0.25">
      <c r="F106" s="1"/>
      <c r="G106" s="59"/>
      <c r="X106" s="2"/>
      <c r="Y106" s="2"/>
    </row>
    <row r="107" spans="6:25" x14ac:dyDescent="0.25">
      <c r="F107" s="1"/>
      <c r="G107" s="59"/>
      <c r="X107" s="2"/>
      <c r="Y107" s="2"/>
    </row>
    <row r="108" spans="6:25" x14ac:dyDescent="0.25">
      <c r="F108" s="1"/>
      <c r="G108" s="59"/>
      <c r="X108" s="2"/>
      <c r="Y108" s="2"/>
    </row>
    <row r="109" spans="6:25" x14ac:dyDescent="0.25">
      <c r="F109" s="1"/>
      <c r="G109" s="59"/>
      <c r="X109" s="2"/>
      <c r="Y109" s="2"/>
    </row>
    <row r="110" spans="6:25" x14ac:dyDescent="0.25">
      <c r="F110" s="1"/>
      <c r="G110" s="59"/>
      <c r="X110" s="2"/>
      <c r="Y110" s="2"/>
    </row>
    <row r="111" spans="6:25" x14ac:dyDescent="0.25">
      <c r="F111" s="1"/>
      <c r="G111" s="59"/>
      <c r="X111" s="2"/>
      <c r="Y111" s="2"/>
    </row>
    <row r="112" spans="6:25" x14ac:dyDescent="0.25">
      <c r="F112" s="1"/>
      <c r="G112" s="59"/>
      <c r="X112" s="2"/>
      <c r="Y112" s="2"/>
    </row>
    <row r="113" spans="6:25" x14ac:dyDescent="0.25">
      <c r="F113" s="1"/>
      <c r="G113" s="59"/>
      <c r="X113" s="2"/>
      <c r="Y113" s="2"/>
    </row>
    <row r="114" spans="6:25" x14ac:dyDescent="0.25">
      <c r="F114" s="1"/>
      <c r="G114" s="59"/>
      <c r="X114" s="2"/>
      <c r="Y114" s="2"/>
    </row>
    <row r="115" spans="6:25" x14ac:dyDescent="0.25">
      <c r="X115" s="2"/>
      <c r="Y115" s="2"/>
    </row>
    <row r="116" spans="6:25" x14ac:dyDescent="0.25">
      <c r="X116" s="2"/>
      <c r="Y116" s="2"/>
    </row>
    <row r="117" spans="6:25" x14ac:dyDescent="0.25">
      <c r="X117" s="2"/>
      <c r="Y117" s="2"/>
    </row>
    <row r="118" spans="6:25" x14ac:dyDescent="0.25">
      <c r="X118" s="2"/>
      <c r="Y118" s="2"/>
    </row>
    <row r="119" spans="6:25" x14ac:dyDescent="0.25">
      <c r="X119" s="2"/>
      <c r="Y119" s="2"/>
    </row>
    <row r="120" spans="6:25" x14ac:dyDescent="0.25">
      <c r="X120" s="2"/>
      <c r="Y120" s="2"/>
    </row>
  </sheetData>
  <sheetProtection algorithmName="SHA-512" hashValue="bdASzP6SIEBt94PIVeqspcbdN1oE8yPc+T+oUm81ft1WHU5d1HCWVFYudgECMJKNQZJJKUVRQcvyOhc5nR6rYA==" saltValue="5eX8ZZm44ZV1mgKxBc4EYA==" spinCount="100000" sheet="1" objects="1" scenarios="1"/>
  <sortState xmlns:xlrd2="http://schemas.microsoft.com/office/spreadsheetml/2017/richdata2" ref="F29:G48">
    <sortCondition ref="F29:F48"/>
  </sortState>
  <mergeCells count="159">
    <mergeCell ref="H53:J53"/>
    <mergeCell ref="H54:J54"/>
    <mergeCell ref="H39:J39"/>
    <mergeCell ref="H55:J55"/>
    <mergeCell ref="H57:J57"/>
    <mergeCell ref="H44:L44"/>
    <mergeCell ref="M65:Q65"/>
    <mergeCell ref="N57:O57"/>
    <mergeCell ref="N43:O43"/>
    <mergeCell ref="N42:Q42"/>
    <mergeCell ref="N51:O51"/>
    <mergeCell ref="N52:O52"/>
    <mergeCell ref="N53:O53"/>
    <mergeCell ref="N54:O54"/>
    <mergeCell ref="N55:O55"/>
    <mergeCell ref="N56:O56"/>
    <mergeCell ref="N58:O58"/>
    <mergeCell ref="N59:O59"/>
    <mergeCell ref="N60:O60"/>
    <mergeCell ref="N48:O48"/>
    <mergeCell ref="N49:O49"/>
    <mergeCell ref="H56:J56"/>
    <mergeCell ref="H49:J49"/>
    <mergeCell ref="H50:J50"/>
    <mergeCell ref="H51:J51"/>
    <mergeCell ref="H52:J52"/>
    <mergeCell ref="H42:J42"/>
    <mergeCell ref="H45:J45"/>
    <mergeCell ref="H46:J46"/>
    <mergeCell ref="H47:J47"/>
    <mergeCell ref="N22:O22"/>
    <mergeCell ref="H28:J28"/>
    <mergeCell ref="H29:J29"/>
    <mergeCell ref="H30:J30"/>
    <mergeCell ref="N50:O50"/>
    <mergeCell ref="N44:O44"/>
    <mergeCell ref="N45:O45"/>
    <mergeCell ref="N46:O46"/>
    <mergeCell ref="H48:J48"/>
    <mergeCell ref="H31:J31"/>
    <mergeCell ref="H32:J32"/>
    <mergeCell ref="N47:O47"/>
    <mergeCell ref="H34:J34"/>
    <mergeCell ref="H35:J35"/>
    <mergeCell ref="H36:J36"/>
    <mergeCell ref="H40:J40"/>
    <mergeCell ref="H41:J41"/>
    <mergeCell ref="H33:J33"/>
    <mergeCell ref="H37:J37"/>
    <mergeCell ref="H38:J38"/>
    <mergeCell ref="H43:J43"/>
    <mergeCell ref="L10:M10"/>
    <mergeCell ref="B24:D24"/>
    <mergeCell ref="B25:D25"/>
    <mergeCell ref="U20:V20"/>
    <mergeCell ref="N23:O23"/>
    <mergeCell ref="N24:O24"/>
    <mergeCell ref="N25:O25"/>
    <mergeCell ref="B28:D28"/>
    <mergeCell ref="H22:J22"/>
    <mergeCell ref="H23:J23"/>
    <mergeCell ref="B26:D26"/>
    <mergeCell ref="N21:Q21"/>
    <mergeCell ref="B27:F27"/>
    <mergeCell ref="H27:L27"/>
    <mergeCell ref="N26:O26"/>
    <mergeCell ref="N27:Q27"/>
    <mergeCell ref="N17:Q17"/>
    <mergeCell ref="B29:D29"/>
    <mergeCell ref="B30:D30"/>
    <mergeCell ref="B31:D31"/>
    <mergeCell ref="B32:D32"/>
    <mergeCell ref="P1:Q1"/>
    <mergeCell ref="P2:Q2"/>
    <mergeCell ref="P3:Q3"/>
    <mergeCell ref="N3:O3"/>
    <mergeCell ref="N4:O4"/>
    <mergeCell ref="P4:Q4"/>
    <mergeCell ref="N1:O1"/>
    <mergeCell ref="N2:O2"/>
    <mergeCell ref="E1:M1"/>
    <mergeCell ref="E2:M3"/>
    <mergeCell ref="B5:R5"/>
    <mergeCell ref="B7:R7"/>
    <mergeCell ref="B13:R13"/>
    <mergeCell ref="B16:R16"/>
    <mergeCell ref="P12:Q12"/>
    <mergeCell ref="F69:I69"/>
    <mergeCell ref="B69:D69"/>
    <mergeCell ref="J69:L69"/>
    <mergeCell ref="M69:P69"/>
    <mergeCell ref="B14:D14"/>
    <mergeCell ref="E11:F11"/>
    <mergeCell ref="E12:F12"/>
    <mergeCell ref="K8:L8"/>
    <mergeCell ref="K9:L9"/>
    <mergeCell ref="N18:O18"/>
    <mergeCell ref="N19:O19"/>
    <mergeCell ref="N20:O20"/>
    <mergeCell ref="B18:D18"/>
    <mergeCell ref="B19:D19"/>
    <mergeCell ref="B20:D20"/>
    <mergeCell ref="B21:D21"/>
    <mergeCell ref="B22:D22"/>
    <mergeCell ref="B23:D23"/>
    <mergeCell ref="H18:J18"/>
    <mergeCell ref="B68:R68"/>
    <mergeCell ref="B64:L64"/>
    <mergeCell ref="B67:G67"/>
    <mergeCell ref="I65:K65"/>
    <mergeCell ref="E6:H6"/>
    <mergeCell ref="J6:L6"/>
    <mergeCell ref="O6:R6"/>
    <mergeCell ref="N10:R10"/>
    <mergeCell ref="D10:K10"/>
    <mergeCell ref="J11:K11"/>
    <mergeCell ref="J12:K12"/>
    <mergeCell ref="M11:P11"/>
    <mergeCell ref="J14:R14"/>
    <mergeCell ref="B15:C15"/>
    <mergeCell ref="C66:G66"/>
    <mergeCell ref="D8:I8"/>
    <mergeCell ref="D9:I9"/>
    <mergeCell ref="M12:N12"/>
    <mergeCell ref="B17:F17"/>
    <mergeCell ref="M8:O8"/>
    <mergeCell ref="M9:P9"/>
    <mergeCell ref="H19:J19"/>
    <mergeCell ref="H20:J20"/>
    <mergeCell ref="H21:J21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8:D58"/>
    <mergeCell ref="B61:D61"/>
    <mergeCell ref="B62:D62"/>
    <mergeCell ref="B63:D63"/>
    <mergeCell ref="B51:F51"/>
    <mergeCell ref="B59:F59"/>
    <mergeCell ref="B47:D47"/>
    <mergeCell ref="B48:D48"/>
    <mergeCell ref="B49:D49"/>
    <mergeCell ref="B50:D50"/>
    <mergeCell ref="B53:D53"/>
    <mergeCell ref="B54:D54"/>
    <mergeCell ref="B55:D55"/>
    <mergeCell ref="B56:D56"/>
    <mergeCell ref="B57:D57"/>
  </mergeCells>
  <dataValidations disablePrompts="1" count="3">
    <dataValidation type="list" allowBlank="1" showInputMessage="1" showErrorMessage="1" sqref="O40:O41" xr:uid="{DE9B5389-7D3A-4055-BCE2-46184B51CD21}">
      <formula1>motor3</formula1>
    </dataValidation>
    <dataValidation type="list" allowBlank="1" showInputMessage="1" showErrorMessage="1" sqref="O36:O39" xr:uid="{0D06B4B3-9AE5-419A-B319-67BB55553344}">
      <formula1>motor2</formula1>
    </dataValidation>
    <dataValidation type="list" allowBlank="1" showInputMessage="1" showErrorMessage="1" sqref="O29:O35" xr:uid="{574C6C83-B205-47BE-AB8B-0A406405F454}">
      <formula1>motor1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C1E0-C377-4AB2-893E-2BFBA2D788FF}">
  <dimension ref="A1"/>
  <sheetViews>
    <sheetView showGridLines="0" topLeftCell="F28" workbookViewId="0">
      <selection activeCell="J66" sqref="J66"/>
    </sheetView>
  </sheetViews>
  <sheetFormatPr defaultRowHeight="15" x14ac:dyDescent="0.25"/>
  <sheetData/>
  <sheetProtection algorithmName="SHA-512" hashValue="Rkgu7YApLKGz767BZ4Oa2CE/g8obmltOG7MkEWD07WPz0f5e/Iywxr8uRKXKwh8Gx8FxY+7VA2Y3wW+vTvMhxA==" saltValue="/A6to7w9PC2SxvDLmwsp8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D4A6-FF6A-4014-8720-E0DE616ED5D1}">
  <dimension ref="A1:AB43"/>
  <sheetViews>
    <sheetView showGridLines="0" topLeftCell="G1" workbookViewId="0">
      <selection activeCell="G1" sqref="A1:XFD1048576"/>
    </sheetView>
  </sheetViews>
  <sheetFormatPr defaultRowHeight="15" x14ac:dyDescent="0.25"/>
  <cols>
    <col min="1" max="3" width="9.140625" style="34"/>
    <col min="4" max="4" width="11.5703125" style="34" bestFit="1" customWidth="1"/>
    <col min="5" max="5" width="12.5703125" style="34" bestFit="1" customWidth="1"/>
    <col min="6" max="7" width="9.140625" style="34"/>
    <col min="8" max="9" width="9.140625" style="35"/>
    <col min="10" max="11" width="9.140625" style="34"/>
    <col min="12" max="12" width="12.7109375" style="34" customWidth="1"/>
    <col min="13" max="13" width="9.140625" style="34"/>
    <col min="14" max="14" width="11.28515625" style="34" bestFit="1" customWidth="1"/>
    <col min="15" max="18" width="9.140625" style="34"/>
    <col min="19" max="19" width="9.140625" style="35"/>
    <col min="20" max="16384" width="9.140625" style="34"/>
  </cols>
  <sheetData>
    <row r="1" spans="3:17" x14ac:dyDescent="0.25">
      <c r="C1" s="34" t="s">
        <v>136</v>
      </c>
      <c r="J1" s="35" t="s">
        <v>160</v>
      </c>
      <c r="L1" s="34" t="s">
        <v>185</v>
      </c>
    </row>
    <row r="2" spans="3:17" x14ac:dyDescent="0.25">
      <c r="C2" s="34" t="s">
        <v>137</v>
      </c>
      <c r="H2" s="36" t="s">
        <v>173</v>
      </c>
      <c r="I2" s="36" t="s">
        <v>164</v>
      </c>
      <c r="J2" s="36" t="s">
        <v>161</v>
      </c>
      <c r="K2" s="36" t="s">
        <v>162</v>
      </c>
      <c r="L2" s="36" t="s">
        <v>161</v>
      </c>
      <c r="M2" s="36" t="s">
        <v>162</v>
      </c>
    </row>
    <row r="3" spans="3:17" x14ac:dyDescent="0.25">
      <c r="C3" s="34" t="s">
        <v>138</v>
      </c>
      <c r="H3" s="37" t="s">
        <v>174</v>
      </c>
      <c r="I3" s="37" t="s">
        <v>163</v>
      </c>
      <c r="J3" s="37">
        <v>0</v>
      </c>
      <c r="K3" s="37">
        <v>15</v>
      </c>
      <c r="L3" s="37">
        <v>0</v>
      </c>
      <c r="M3" s="37">
        <v>0</v>
      </c>
      <c r="N3" s="34" t="s">
        <v>91</v>
      </c>
      <c r="O3" s="34" t="s">
        <v>91</v>
      </c>
      <c r="P3" s="34">
        <v>0</v>
      </c>
      <c r="Q3" s="34">
        <v>15</v>
      </c>
    </row>
    <row r="4" spans="3:17" x14ac:dyDescent="0.25">
      <c r="H4" s="37" t="s">
        <v>174</v>
      </c>
      <c r="I4" s="37" t="s">
        <v>165</v>
      </c>
      <c r="J4" s="37">
        <v>15</v>
      </c>
      <c r="K4" s="37">
        <v>25</v>
      </c>
      <c r="L4" s="37">
        <v>0</v>
      </c>
      <c r="M4" s="37">
        <v>0</v>
      </c>
      <c r="N4" s="34" t="s">
        <v>92</v>
      </c>
      <c r="O4" s="34" t="s">
        <v>92</v>
      </c>
      <c r="P4" s="34">
        <v>15.01</v>
      </c>
      <c r="Q4" s="34">
        <v>25</v>
      </c>
    </row>
    <row r="5" spans="3:17" x14ac:dyDescent="0.25">
      <c r="H5" s="37" t="s">
        <v>174</v>
      </c>
      <c r="I5" s="37" t="s">
        <v>166</v>
      </c>
      <c r="J5" s="37">
        <v>25</v>
      </c>
      <c r="K5" s="37">
        <v>75</v>
      </c>
      <c r="L5" s="37">
        <v>0</v>
      </c>
      <c r="M5" s="37">
        <v>19</v>
      </c>
      <c r="N5" s="34" t="s">
        <v>93</v>
      </c>
      <c r="O5" s="34" t="s">
        <v>93</v>
      </c>
      <c r="P5" s="34">
        <v>25.01</v>
      </c>
      <c r="Q5" s="34">
        <v>75</v>
      </c>
    </row>
    <row r="6" spans="3:17" x14ac:dyDescent="0.25">
      <c r="H6" s="37" t="s">
        <v>174</v>
      </c>
      <c r="I6" s="37" t="s">
        <v>167</v>
      </c>
      <c r="J6" s="37">
        <v>25</v>
      </c>
      <c r="K6" s="37">
        <v>75</v>
      </c>
      <c r="L6" s="37">
        <v>19</v>
      </c>
      <c r="M6" s="37">
        <v>26</v>
      </c>
      <c r="N6" s="34" t="s">
        <v>93</v>
      </c>
      <c r="O6" s="34" t="s">
        <v>180</v>
      </c>
      <c r="P6" s="34">
        <v>75.010000000000005</v>
      </c>
    </row>
    <row r="7" spans="3:17" x14ac:dyDescent="0.25">
      <c r="H7" s="37" t="s">
        <v>174</v>
      </c>
      <c r="I7" s="37" t="s">
        <v>168</v>
      </c>
      <c r="J7" s="37">
        <v>25</v>
      </c>
      <c r="K7" s="37">
        <v>75</v>
      </c>
      <c r="L7" s="37">
        <v>26</v>
      </c>
      <c r="M7" s="37">
        <v>32</v>
      </c>
      <c r="N7" s="34" t="s">
        <v>93</v>
      </c>
    </row>
    <row r="8" spans="3:17" x14ac:dyDescent="0.25">
      <c r="H8" s="37" t="s">
        <v>174</v>
      </c>
      <c r="I8" s="37" t="s">
        <v>169</v>
      </c>
      <c r="J8" s="37">
        <v>25</v>
      </c>
      <c r="K8" s="37">
        <v>75</v>
      </c>
      <c r="L8" s="37">
        <v>32</v>
      </c>
      <c r="M8" s="37">
        <v>46</v>
      </c>
      <c r="N8" s="34" t="s">
        <v>93</v>
      </c>
    </row>
    <row r="9" spans="3:17" x14ac:dyDescent="0.25">
      <c r="H9" s="37" t="s">
        <v>174</v>
      </c>
      <c r="I9" s="37" t="s">
        <v>170</v>
      </c>
      <c r="J9" s="37">
        <v>25</v>
      </c>
      <c r="K9" s="37">
        <v>75</v>
      </c>
      <c r="L9" s="37">
        <v>46</v>
      </c>
      <c r="M9" s="37">
        <v>66</v>
      </c>
      <c r="N9" s="34" t="s">
        <v>93</v>
      </c>
    </row>
    <row r="10" spans="3:17" x14ac:dyDescent="0.25">
      <c r="H10" s="37" t="s">
        <v>174</v>
      </c>
      <c r="I10" s="37" t="s">
        <v>171</v>
      </c>
      <c r="J10" s="37">
        <v>25</v>
      </c>
      <c r="K10" s="37">
        <v>75</v>
      </c>
      <c r="L10" s="37">
        <v>66</v>
      </c>
      <c r="M10" s="37">
        <v>82</v>
      </c>
      <c r="N10" s="34" t="s">
        <v>93</v>
      </c>
    </row>
    <row r="11" spans="3:17" x14ac:dyDescent="0.25">
      <c r="H11" s="37" t="s">
        <v>175</v>
      </c>
      <c r="I11" s="37" t="s">
        <v>172</v>
      </c>
      <c r="J11" s="37">
        <v>75</v>
      </c>
      <c r="K11" s="37">
        <v>100000</v>
      </c>
      <c r="L11" s="37">
        <v>66</v>
      </c>
      <c r="M11" s="37">
        <v>100000</v>
      </c>
      <c r="N11" s="34" t="s">
        <v>210</v>
      </c>
    </row>
    <row r="12" spans="3:17" x14ac:dyDescent="0.25">
      <c r="H12" s="37" t="s">
        <v>179</v>
      </c>
      <c r="I12" s="37" t="s">
        <v>163</v>
      </c>
      <c r="J12" s="37">
        <v>0</v>
      </c>
      <c r="K12" s="37">
        <v>15</v>
      </c>
      <c r="L12" s="37">
        <v>0</v>
      </c>
      <c r="M12" s="37">
        <v>0</v>
      </c>
      <c r="N12" s="34" t="s">
        <v>91</v>
      </c>
    </row>
    <row r="13" spans="3:17" x14ac:dyDescent="0.25">
      <c r="H13" s="37" t="s">
        <v>179</v>
      </c>
      <c r="I13" s="37" t="s">
        <v>176</v>
      </c>
      <c r="J13" s="37">
        <v>15</v>
      </c>
      <c r="K13" s="37">
        <v>50</v>
      </c>
      <c r="L13" s="37">
        <v>0</v>
      </c>
      <c r="M13" s="37">
        <v>18</v>
      </c>
      <c r="N13" s="34" t="s">
        <v>92</v>
      </c>
    </row>
    <row r="14" spans="3:17" x14ac:dyDescent="0.25">
      <c r="H14" s="37" t="s">
        <v>179</v>
      </c>
      <c r="I14" s="37" t="s">
        <v>177</v>
      </c>
      <c r="J14" s="37">
        <v>15</v>
      </c>
      <c r="K14" s="37">
        <v>50</v>
      </c>
      <c r="L14" s="37">
        <v>18</v>
      </c>
      <c r="M14" s="37">
        <v>22</v>
      </c>
      <c r="N14" s="34" t="s">
        <v>92</v>
      </c>
    </row>
    <row r="15" spans="3:17" x14ac:dyDescent="0.25">
      <c r="H15" s="37" t="s">
        <v>179</v>
      </c>
      <c r="I15" s="37" t="s">
        <v>178</v>
      </c>
      <c r="J15" s="37">
        <v>15</v>
      </c>
      <c r="K15" s="37">
        <v>50</v>
      </c>
      <c r="L15" s="37">
        <v>22</v>
      </c>
      <c r="M15" s="37">
        <v>30</v>
      </c>
      <c r="N15" s="34" t="s">
        <v>92</v>
      </c>
    </row>
    <row r="18" spans="1:28" x14ac:dyDescent="0.25">
      <c r="U18" s="34" t="s">
        <v>203</v>
      </c>
      <c r="V18" s="34" t="s">
        <v>204</v>
      </c>
    </row>
    <row r="19" spans="1:28" x14ac:dyDescent="0.25">
      <c r="B19" s="38" t="s">
        <v>183</v>
      </c>
      <c r="D19" s="37" t="s">
        <v>1</v>
      </c>
      <c r="E19" s="36">
        <f>SUM(Declaração_Carga!F19:F26)</f>
        <v>0</v>
      </c>
      <c r="G19" s="38" t="s">
        <v>154</v>
      </c>
      <c r="I19" s="37" t="s">
        <v>1</v>
      </c>
      <c r="J19" s="36">
        <f>SUM(Declaração_Carga!Q29:Q41)</f>
        <v>0</v>
      </c>
      <c r="L19" s="38" t="s">
        <v>184</v>
      </c>
      <c r="M19" s="37" t="s">
        <v>1</v>
      </c>
      <c r="N19" s="36">
        <f>SUM(Declaração_Carga!L19:L26)</f>
        <v>0</v>
      </c>
      <c r="O19" s="39" t="str">
        <f>IF(OR(Declaração_Carga!I12=TRUE,Declaração_Carga!L12=TRUE),"Comercial","Residencial")</f>
        <v>Residencial</v>
      </c>
      <c r="Q19" s="38" t="s">
        <v>152</v>
      </c>
      <c r="T19" s="37" t="s">
        <v>1</v>
      </c>
      <c r="U19" s="36">
        <f>Declaração_Carga!Q19</f>
        <v>0</v>
      </c>
      <c r="V19" s="35">
        <f>Declaração_Carga!Q20</f>
        <v>0</v>
      </c>
      <c r="X19" s="38" t="s">
        <v>205</v>
      </c>
    </row>
    <row r="20" spans="1:28" x14ac:dyDescent="0.25">
      <c r="A20" s="34">
        <v>1</v>
      </c>
      <c r="B20" s="34">
        <v>1</v>
      </c>
      <c r="D20" s="37" t="s">
        <v>186</v>
      </c>
      <c r="E20" s="37">
        <f>IF(ISERROR(VLOOKUP(E19,A20:B37,2,0)),0,VLOOKUP(E19,A20:B37,2,0))</f>
        <v>0</v>
      </c>
      <c r="G20" s="34">
        <v>1</v>
      </c>
      <c r="H20" s="35">
        <v>1</v>
      </c>
      <c r="I20" s="37" t="s">
        <v>186</v>
      </c>
      <c r="J20" s="37">
        <f>IF(J19=0,0,IF(J19=1,1,IF(J19=2,0.9,IF(AND(J19&gt;=3,J19&lt;=5),0.8,0.7))))</f>
        <v>0</v>
      </c>
      <c r="M20" s="37" t="s">
        <v>186</v>
      </c>
      <c r="N20" s="37">
        <f>IF(O19="Residencial",N23,N31)</f>
        <v>1</v>
      </c>
      <c r="Q20" s="34" t="s">
        <v>33</v>
      </c>
      <c r="R20" s="34">
        <v>1</v>
      </c>
      <c r="S20" s="35">
        <v>1</v>
      </c>
      <c r="T20" s="34" t="s">
        <v>148</v>
      </c>
      <c r="U20" s="35">
        <f>Declaração_Carga!R19</f>
        <v>0</v>
      </c>
      <c r="V20" s="35"/>
      <c r="X20" s="34" t="s">
        <v>206</v>
      </c>
      <c r="Y20" s="34" t="s">
        <v>148</v>
      </c>
      <c r="Z20" s="34">
        <f>SUM(Declaração_Carga!G29:G63)+SUM(Declaração_Carga!R23:R26)+SUM(Declaração_Carga!M29:M43)+SUM(Declaração_Carga!R44:R60)</f>
        <v>0</v>
      </c>
      <c r="AB20" s="34">
        <v>0.6</v>
      </c>
    </row>
    <row r="21" spans="1:28" x14ac:dyDescent="0.25">
      <c r="A21" s="34">
        <v>2</v>
      </c>
      <c r="B21" s="34">
        <v>0.75</v>
      </c>
      <c r="D21" s="37" t="s">
        <v>185</v>
      </c>
      <c r="E21" s="40">
        <f>IF(ISERROR(SUM(Declaração_Carga!G19:G26)*E20/1000),0,SUM(Declaração_Carga!G19:G26)*E20/1000)</f>
        <v>0</v>
      </c>
      <c r="G21" s="34">
        <v>2</v>
      </c>
      <c r="H21" s="35">
        <v>0.9</v>
      </c>
      <c r="I21" s="37" t="s">
        <v>185</v>
      </c>
      <c r="J21" s="40">
        <f>J39*J20</f>
        <v>0</v>
      </c>
      <c r="M21" s="41" t="s">
        <v>185</v>
      </c>
      <c r="N21" s="40">
        <f>SUM(Declaração_Carga!M19:M26)*Auxiliar!N20/1000</f>
        <v>0</v>
      </c>
      <c r="R21" s="34">
        <v>2</v>
      </c>
      <c r="S21" s="35">
        <v>0.7</v>
      </c>
      <c r="T21" s="37" t="s">
        <v>185</v>
      </c>
      <c r="U21" s="40">
        <f>IF(ISERROR(IF(U19=1,S20,((S20*U20/U19)+(S21*U20/U19)))/1000),0,IF(U19=1,S20,((S20*U20/U19)+(S21*U20/U19)))/1000)</f>
        <v>0</v>
      </c>
      <c r="X21" s="34" t="s">
        <v>207</v>
      </c>
      <c r="Y21" s="34" t="s">
        <v>148</v>
      </c>
      <c r="Z21" s="34">
        <f>SUM(Declaração_Carga!M46:M57)</f>
        <v>0</v>
      </c>
      <c r="AA21" s="34" t="s">
        <v>186</v>
      </c>
      <c r="AB21" s="34">
        <v>0.86</v>
      </c>
    </row>
    <row r="22" spans="1:28" x14ac:dyDescent="0.25">
      <c r="A22" s="34">
        <v>3</v>
      </c>
      <c r="B22" s="34">
        <v>0.7</v>
      </c>
      <c r="G22" s="34">
        <v>3</v>
      </c>
      <c r="H22" s="35">
        <v>0.8</v>
      </c>
      <c r="L22" s="42" t="s">
        <v>96</v>
      </c>
      <c r="M22" s="42"/>
      <c r="R22" s="34">
        <v>3</v>
      </c>
      <c r="S22" s="35">
        <v>0.4</v>
      </c>
    </row>
    <row r="23" spans="1:28" x14ac:dyDescent="0.25">
      <c r="A23" s="34">
        <v>4</v>
      </c>
      <c r="B23" s="34">
        <v>0.66</v>
      </c>
      <c r="G23" s="34">
        <v>4</v>
      </c>
      <c r="H23" s="35">
        <v>0.8</v>
      </c>
      <c r="L23" s="42" t="s">
        <v>190</v>
      </c>
      <c r="M23" s="37">
        <v>1</v>
      </c>
      <c r="N23" s="43">
        <f>IF(N19&lt;=10,M23,IF(AND(N19&gt;10,N19&lt;=20),M24,M25))</f>
        <v>1</v>
      </c>
      <c r="R23" s="34" t="s">
        <v>201</v>
      </c>
      <c r="S23" s="35">
        <v>0.3</v>
      </c>
      <c r="Y23" s="37" t="s">
        <v>185</v>
      </c>
      <c r="Z23" s="40">
        <f>(Z20*AB20+Z21*AB21)/1000</f>
        <v>0</v>
      </c>
    </row>
    <row r="24" spans="1:28" x14ac:dyDescent="0.25">
      <c r="A24" s="34">
        <v>5</v>
      </c>
      <c r="B24" s="34">
        <v>0.62</v>
      </c>
      <c r="G24" s="34">
        <v>5</v>
      </c>
      <c r="H24" s="35">
        <v>0.8</v>
      </c>
      <c r="L24" s="42" t="s">
        <v>189</v>
      </c>
      <c r="M24" s="37">
        <v>0.85</v>
      </c>
      <c r="Q24" s="34" t="s">
        <v>34</v>
      </c>
      <c r="R24" s="34" t="s">
        <v>202</v>
      </c>
      <c r="S24" s="35">
        <v>1</v>
      </c>
    </row>
    <row r="25" spans="1:28" x14ac:dyDescent="0.25">
      <c r="A25" s="34">
        <v>6</v>
      </c>
      <c r="B25" s="34">
        <v>0.59</v>
      </c>
      <c r="G25" s="34">
        <v>6</v>
      </c>
      <c r="H25" s="35">
        <v>0.7</v>
      </c>
      <c r="J25" s="34" t="s">
        <v>188</v>
      </c>
      <c r="L25" s="42" t="s">
        <v>191</v>
      </c>
      <c r="M25" s="37">
        <v>0.8</v>
      </c>
      <c r="R25" s="34" t="s">
        <v>201</v>
      </c>
      <c r="S25" s="35">
        <v>0.7</v>
      </c>
    </row>
    <row r="26" spans="1:28" x14ac:dyDescent="0.25">
      <c r="A26" s="34">
        <v>7</v>
      </c>
      <c r="B26" s="34">
        <v>0.56000000000000005</v>
      </c>
      <c r="G26" s="34" t="s">
        <v>187</v>
      </c>
      <c r="H26" s="35" t="str">
        <f>Declaração_Carga!N29</f>
        <v>1,4CV</v>
      </c>
      <c r="I26" s="35">
        <v>0.63</v>
      </c>
      <c r="J26" s="35">
        <f>Declaração_Carga!Q29*I26</f>
        <v>0</v>
      </c>
      <c r="L26" s="42" t="s">
        <v>192</v>
      </c>
      <c r="M26" s="37">
        <v>0.75</v>
      </c>
    </row>
    <row r="27" spans="1:28" x14ac:dyDescent="0.25">
      <c r="A27" s="34">
        <v>8</v>
      </c>
      <c r="B27" s="34">
        <v>0.53</v>
      </c>
      <c r="H27" s="35" t="str">
        <f>Declaração_Carga!N30</f>
        <v>1/2CV</v>
      </c>
      <c r="I27" s="35">
        <v>1.01</v>
      </c>
      <c r="J27" s="35">
        <f>Declaração_Carga!Q30*I27</f>
        <v>0</v>
      </c>
      <c r="L27" s="42" t="s">
        <v>193</v>
      </c>
      <c r="M27" s="37">
        <v>0.7</v>
      </c>
    </row>
    <row r="28" spans="1:28" x14ac:dyDescent="0.25">
      <c r="A28" s="34">
        <v>9</v>
      </c>
      <c r="B28" s="34">
        <v>0.51</v>
      </c>
      <c r="H28" s="35" t="str">
        <f>Declaração_Carga!N31</f>
        <v>3/4CV</v>
      </c>
      <c r="I28" s="35">
        <v>1.24</v>
      </c>
      <c r="J28" s="35">
        <f>Declaração_Carga!Q31*I28</f>
        <v>0</v>
      </c>
      <c r="L28" s="42" t="s">
        <v>194</v>
      </c>
      <c r="M28" s="37">
        <v>0.65</v>
      </c>
    </row>
    <row r="29" spans="1:28" x14ac:dyDescent="0.25">
      <c r="A29" s="34">
        <v>10</v>
      </c>
      <c r="B29" s="34">
        <v>0.49</v>
      </c>
      <c r="H29" s="35" t="s">
        <v>129</v>
      </c>
      <c r="I29" s="35">
        <v>1.43</v>
      </c>
      <c r="J29" s="35">
        <f>Declaração_Carga!Q32*I29</f>
        <v>0</v>
      </c>
      <c r="L29" s="42" t="s">
        <v>195</v>
      </c>
      <c r="M29" s="37">
        <v>0.6</v>
      </c>
    </row>
    <row r="30" spans="1:28" x14ac:dyDescent="0.25">
      <c r="A30" s="34">
        <v>11</v>
      </c>
      <c r="B30" s="34">
        <v>0.47</v>
      </c>
      <c r="H30" s="35" t="s">
        <v>130</v>
      </c>
      <c r="I30" s="35">
        <v>1.01</v>
      </c>
      <c r="J30" s="35">
        <f>Declaração_Carga!Q33*I30</f>
        <v>0</v>
      </c>
      <c r="L30" s="42" t="s">
        <v>196</v>
      </c>
      <c r="M30" s="42"/>
    </row>
    <row r="31" spans="1:28" x14ac:dyDescent="0.25">
      <c r="A31" s="34">
        <v>12</v>
      </c>
      <c r="B31" s="34">
        <v>0.45</v>
      </c>
      <c r="H31" s="35" t="s">
        <v>131</v>
      </c>
      <c r="I31" s="35">
        <v>2.6</v>
      </c>
      <c r="J31" s="35">
        <f>Declaração_Carga!Q34*I31</f>
        <v>0</v>
      </c>
      <c r="L31" s="42" t="s">
        <v>197</v>
      </c>
      <c r="M31" s="37">
        <v>1</v>
      </c>
      <c r="N31" s="43">
        <f>IF(N19&lt;=25,M31,IF(AND(N19&gt;25,N19&lt;=50),M32,M33))</f>
        <v>1</v>
      </c>
    </row>
    <row r="32" spans="1:28" x14ac:dyDescent="0.25">
      <c r="A32" s="34">
        <v>13</v>
      </c>
      <c r="B32" s="34">
        <v>0.43</v>
      </c>
      <c r="H32" s="35" t="s">
        <v>132</v>
      </c>
      <c r="I32" s="35">
        <v>3.8</v>
      </c>
      <c r="J32" s="35">
        <f>Declaração_Carga!Q35*I32</f>
        <v>0</v>
      </c>
      <c r="L32" s="42" t="s">
        <v>198</v>
      </c>
      <c r="M32" s="37">
        <v>0.9</v>
      </c>
    </row>
    <row r="33" spans="1:13" x14ac:dyDescent="0.25">
      <c r="A33" s="34">
        <v>14</v>
      </c>
      <c r="B33" s="34">
        <v>0.41</v>
      </c>
      <c r="H33" s="35" t="s">
        <v>133</v>
      </c>
      <c r="I33" s="35">
        <v>4</v>
      </c>
      <c r="J33" s="35">
        <f>Declaração_Carga!Q36*I33</f>
        <v>0</v>
      </c>
      <c r="L33" s="42" t="s">
        <v>199</v>
      </c>
      <c r="M33" s="37">
        <v>0.8</v>
      </c>
    </row>
    <row r="34" spans="1:13" x14ac:dyDescent="0.25">
      <c r="A34" s="34">
        <v>15</v>
      </c>
      <c r="B34" s="34">
        <v>0.4</v>
      </c>
      <c r="H34" s="35" t="s">
        <v>139</v>
      </c>
      <c r="I34" s="35">
        <v>5.4</v>
      </c>
      <c r="J34" s="35">
        <f>Declaração_Carga!Q37*I34</f>
        <v>0</v>
      </c>
      <c r="L34" s="42" t="s">
        <v>200</v>
      </c>
      <c r="M34" s="37">
        <v>0.7</v>
      </c>
    </row>
    <row r="35" spans="1:13" x14ac:dyDescent="0.25">
      <c r="A35" s="34">
        <v>16</v>
      </c>
      <c r="B35" s="34">
        <v>0.39</v>
      </c>
      <c r="H35" s="35" t="s">
        <v>140</v>
      </c>
      <c r="I35" s="35">
        <f>0.736*6/0.8</f>
        <v>5.5200000000000005</v>
      </c>
      <c r="J35" s="35">
        <f>Declaração_Carga!Q38*I35</f>
        <v>0</v>
      </c>
    </row>
    <row r="36" spans="1:13" x14ac:dyDescent="0.25">
      <c r="A36" s="34">
        <v>17</v>
      </c>
      <c r="B36" s="34">
        <v>0.38</v>
      </c>
      <c r="H36" s="35" t="s">
        <v>134</v>
      </c>
      <c r="I36" s="35">
        <v>7.4</v>
      </c>
      <c r="J36" s="35">
        <f>Declaração_Carga!Q39*I36</f>
        <v>0</v>
      </c>
    </row>
    <row r="37" spans="1:13" x14ac:dyDescent="0.25">
      <c r="A37" s="34">
        <v>18</v>
      </c>
      <c r="B37" s="34">
        <v>0.37</v>
      </c>
      <c r="H37" s="35" t="s">
        <v>135</v>
      </c>
      <c r="I37" s="35">
        <v>9.1999999999999993</v>
      </c>
      <c r="J37" s="35">
        <f>Declaração_Carga!Q40*I37</f>
        <v>0</v>
      </c>
    </row>
    <row r="38" spans="1:13" x14ac:dyDescent="0.25">
      <c r="H38" s="35" t="s">
        <v>141</v>
      </c>
      <c r="I38" s="35">
        <v>12.7</v>
      </c>
      <c r="J38" s="35">
        <f>Declaração_Carga!Q41*I38</f>
        <v>0</v>
      </c>
    </row>
    <row r="39" spans="1:13" x14ac:dyDescent="0.25">
      <c r="J39" s="35">
        <f>SUM(J26:J38)</f>
        <v>0</v>
      </c>
    </row>
    <row r="43" spans="1:13" x14ac:dyDescent="0.25">
      <c r="C43" s="34" t="s">
        <v>208</v>
      </c>
      <c r="D43" s="34" t="s">
        <v>209</v>
      </c>
      <c r="E43" s="25">
        <f>IF(AND(Declaração_Carga!E69&lt;25,Declaração_Carga!L11=FALSE),"N/C",E21+J21+N21+U21+Z23)</f>
        <v>0</v>
      </c>
      <c r="F43" s="34" t="s">
        <v>187</v>
      </c>
    </row>
  </sheetData>
  <sheetProtection algorithmName="SHA-512" hashValue="jIteLzS9mVcatue6s8acOuC9ZYhe4ixSYmHwbER9iAU0FTSQTE5QRRq/RYLov7V4UsfBM6S+3p/x0uRl7ETKxw==" saltValue="12BpIZxD9MONM9nw1yRSN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Declaração_Carga</vt:lpstr>
      <vt:lpstr>Orientações</vt:lpstr>
      <vt:lpstr>Auxiliar</vt:lpstr>
      <vt:lpstr>Declaração_Carga!Area_de_impressao</vt:lpstr>
      <vt:lpstr>motor</vt:lpstr>
      <vt:lpstr>motor1</vt:lpstr>
      <vt:lpstr>motor2</vt:lpstr>
      <vt:lpstr>motor3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Luís Balestreri</dc:creator>
  <cp:lastModifiedBy>André Luís Balestreri</cp:lastModifiedBy>
  <cp:lastPrinted>2025-03-31T11:06:12Z</cp:lastPrinted>
  <dcterms:created xsi:type="dcterms:W3CDTF">2025-03-25T13:03:09Z</dcterms:created>
  <dcterms:modified xsi:type="dcterms:W3CDTF">2025-05-13T23:03:09Z</dcterms:modified>
</cp:coreProperties>
</file>